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250" windowWidth="15480" windowHeight="5295"/>
  </bookViews>
  <sheets>
    <sheet name="2012" sheetId="10" r:id="rId1"/>
    <sheet name="Marathon Challenge 2012" sheetId="11" r:id="rId2"/>
    <sheet name="Rotterdam 2012" sheetId="12" r:id="rId3"/>
    <sheet name="Thunder Run 2012" sheetId="14" r:id="rId4"/>
    <sheet name="RNR" sheetId="15" r:id="rId5"/>
    <sheet name="Other Events" sheetId="13" r:id="rId6"/>
  </sheets>
  <definedNames>
    <definedName name="_xlnm.Print_Area" localSheetId="0">'2012'!$B$2:$F$65</definedName>
    <definedName name="_xlnm.Print_Area" localSheetId="1">'Marathon Challenge 2012'!$B$2:$I$38</definedName>
  </definedNames>
  <calcPr calcId="125725"/>
</workbook>
</file>

<file path=xl/calcChain.xml><?xml version="1.0" encoding="utf-8"?>
<calcChain xmlns="http://schemas.openxmlformats.org/spreadsheetml/2006/main">
  <c r="H53" i="15"/>
  <c r="H37"/>
  <c r="H38"/>
  <c r="H39"/>
  <c r="H40"/>
  <c r="H41"/>
  <c r="H42"/>
  <c r="H43"/>
  <c r="H44"/>
  <c r="H45"/>
  <c r="H46"/>
  <c r="H47"/>
  <c r="H48"/>
  <c r="H49"/>
  <c r="H50"/>
  <c r="H51"/>
  <c r="H52"/>
  <c r="H54"/>
  <c r="H55"/>
  <c r="H56"/>
  <c r="H36"/>
  <c r="F52"/>
  <c r="F51"/>
  <c r="F50"/>
  <c r="F49"/>
  <c r="F48"/>
  <c r="F47"/>
  <c r="F46"/>
  <c r="F45"/>
  <c r="F44"/>
  <c r="F43"/>
  <c r="F42"/>
  <c r="F41"/>
  <c r="F40"/>
  <c r="F39"/>
  <c r="F38"/>
  <c r="F37"/>
  <c r="F36"/>
  <c r="H19"/>
  <c r="D23"/>
  <c r="E9"/>
  <c r="E7"/>
  <c r="E53" s="1"/>
  <c r="E10"/>
  <c r="E49" s="1"/>
  <c r="D24"/>
  <c r="D25"/>
  <c r="D26"/>
  <c r="D27"/>
  <c r="D29"/>
  <c r="B4"/>
  <c r="B18" s="1"/>
  <c r="B28"/>
  <c r="D28" s="1"/>
  <c r="F24"/>
  <c r="E42" s="1"/>
  <c r="D22"/>
  <c r="E8"/>
  <c r="F28" l="1"/>
  <c r="E50" s="1"/>
  <c r="D31"/>
  <c r="E23" s="1"/>
  <c r="F29"/>
  <c r="E51" s="1"/>
  <c r="F25"/>
  <c r="E43" s="1"/>
  <c r="F22"/>
  <c r="E36" s="1"/>
  <c r="F26"/>
  <c r="E46" s="1"/>
  <c r="F27"/>
  <c r="E47" s="1"/>
  <c r="F23"/>
  <c r="E39" s="1"/>
  <c r="E25" l="1"/>
  <c r="E26"/>
  <c r="E28"/>
  <c r="E27"/>
  <c r="E24"/>
  <c r="E22"/>
  <c r="E29"/>
  <c r="F31"/>
  <c r="E31" l="1"/>
  <c r="E6"/>
  <c r="E8" i="14"/>
  <c r="E22"/>
  <c r="E23"/>
  <c r="E21"/>
  <c r="E20"/>
  <c r="E19"/>
  <c r="E18"/>
  <c r="E17"/>
  <c r="E16"/>
  <c r="E15"/>
  <c r="E14"/>
  <c r="E2"/>
  <c r="B8"/>
  <c r="D44" i="10"/>
  <c r="C44"/>
  <c r="C17" i="11"/>
  <c r="B17"/>
  <c r="C211"/>
  <c r="D43" i="10"/>
  <c r="C43"/>
  <c r="I5" i="11"/>
  <c r="C206"/>
  <c r="C207"/>
  <c r="C14"/>
  <c r="D39" i="10"/>
  <c r="B14" i="11"/>
  <c r="C39" i="10"/>
  <c r="I6" i="11"/>
  <c r="I4"/>
  <c r="C15"/>
  <c r="B13"/>
  <c r="C38" i="10"/>
  <c r="D3" i="13"/>
  <c r="C36" i="10"/>
  <c r="C12" i="11"/>
  <c r="D36" i="10"/>
  <c r="B11" i="11"/>
  <c r="C33" i="10"/>
  <c r="C2" i="13"/>
  <c r="D2"/>
  <c r="C31" i="10"/>
  <c r="C10" i="11"/>
  <c r="D31" i="10"/>
  <c r="B9" i="11"/>
  <c r="C28" i="10"/>
  <c r="B8" i="11"/>
  <c r="C26" i="10"/>
  <c r="E11" i="12"/>
  <c r="E2"/>
  <c r="D25" i="10"/>
  <c r="C25"/>
  <c r="E4" i="12"/>
  <c r="H4"/>
  <c r="E3"/>
  <c r="H3"/>
  <c r="B8"/>
  <c r="D22" i="10"/>
  <c r="K2" i="12"/>
  <c r="K8"/>
  <c r="C17" i="10"/>
  <c r="C6" i="11"/>
  <c r="D17" i="10"/>
  <c r="B5" i="11"/>
  <c r="C23" i="10"/>
  <c r="D21"/>
  <c r="C6"/>
  <c r="C3" i="11"/>
  <c r="B4"/>
  <c r="C12" i="10"/>
  <c r="H4"/>
  <c r="F4"/>
  <c r="F5" s="1"/>
  <c r="I19" i="11"/>
  <c r="C56"/>
  <c r="C4"/>
  <c r="D12" i="10"/>
  <c r="C70" i="11"/>
  <c r="C5"/>
  <c r="D23" i="10"/>
  <c r="C86" i="11"/>
  <c r="C8"/>
  <c r="D26" i="10"/>
  <c r="C112" i="11"/>
  <c r="C9"/>
  <c r="D28" i="10"/>
  <c r="I38" i="11"/>
  <c r="F16"/>
  <c r="F30"/>
  <c r="C143"/>
  <c r="C11"/>
  <c r="D33" i="10"/>
  <c r="C177" i="11"/>
  <c r="C13"/>
  <c r="D38" i="10"/>
  <c r="I15" i="11"/>
  <c r="E8" i="12"/>
  <c r="E10"/>
  <c r="H8"/>
  <c r="D6" i="10"/>
  <c r="C18" i="11"/>
  <c r="I41"/>
  <c r="E10" i="14"/>
  <c r="E11"/>
  <c r="E18" i="15" l="1"/>
  <c r="H18" s="1"/>
  <c r="E52"/>
  <c r="H58" s="1"/>
  <c r="F6" i="10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H10" l="1"/>
  <c r="F20"/>
  <c r="F21" s="1"/>
  <c r="F22" s="1"/>
  <c r="F23" s="1"/>
  <c r="F24" s="1"/>
  <c r="F25" s="1"/>
  <c r="F26" s="1"/>
  <c r="F27" s="1"/>
  <c r="H19"/>
  <c r="F28" l="1"/>
  <c r="F29" s="1"/>
  <c r="F30" s="1"/>
  <c r="F31" s="1"/>
  <c r="F32" s="1"/>
  <c r="H27"/>
  <c r="F33" l="1"/>
  <c r="F34" s="1"/>
  <c r="F35" s="1"/>
  <c r="F36" s="1"/>
  <c r="F37" s="1"/>
  <c r="F38" s="1"/>
  <c r="F39" s="1"/>
  <c r="F40" s="1"/>
  <c r="F41" s="1"/>
  <c r="H32"/>
  <c r="F42" l="1"/>
  <c r="F43" s="1"/>
  <c r="F44" s="1"/>
  <c r="F45" s="1"/>
  <c r="F46" s="1"/>
  <c r="F47" s="1"/>
  <c r="F48" s="1"/>
  <c r="F49" s="1"/>
  <c r="F50" s="1"/>
  <c r="F51" s="1"/>
  <c r="F52" s="1"/>
  <c r="F53" s="1"/>
  <c r="H41"/>
  <c r="F54" l="1"/>
  <c r="F55" s="1"/>
  <c r="F56" s="1"/>
  <c r="F57" s="1"/>
  <c r="F58" s="1"/>
  <c r="H53"/>
  <c r="H46"/>
  <c r="F59" l="1"/>
  <c r="F60" s="1"/>
  <c r="F61" s="1"/>
  <c r="F62" s="1"/>
  <c r="F63" s="1"/>
  <c r="F64" s="1"/>
  <c r="F65" s="1"/>
  <c r="H65" s="1"/>
  <c r="H58"/>
  <c r="H64" l="1"/>
</calcChain>
</file>

<file path=xl/sharedStrings.xml><?xml version="1.0" encoding="utf-8"?>
<sst xmlns="http://schemas.openxmlformats.org/spreadsheetml/2006/main" count="437" uniqueCount="358">
  <si>
    <t>Item</t>
  </si>
  <si>
    <t>Credit</t>
  </si>
  <si>
    <t>Balance</t>
  </si>
  <si>
    <t xml:space="preserve">Date </t>
  </si>
  <si>
    <t xml:space="preserve">Debit </t>
  </si>
  <si>
    <t>Balance brought forward</t>
  </si>
  <si>
    <t>Income</t>
  </si>
  <si>
    <t>Entry Fees 1</t>
  </si>
  <si>
    <t>Entry Fees 2</t>
  </si>
  <si>
    <t>Entry Fees 3</t>
  </si>
  <si>
    <t>Entry Fees 4</t>
  </si>
  <si>
    <t>Entry Fees 5</t>
  </si>
  <si>
    <t>Entry Fees 6</t>
  </si>
  <si>
    <t>Statement</t>
  </si>
  <si>
    <t>Difference</t>
  </si>
  <si>
    <t>Reason</t>
  </si>
  <si>
    <t>Str1ders profit</t>
  </si>
  <si>
    <t>Charity Donations</t>
  </si>
  <si>
    <t>RI / WW Total</t>
  </si>
  <si>
    <t>Deductions from CASH (surplus = petty cash)</t>
  </si>
  <si>
    <t>Cash Raised</t>
  </si>
  <si>
    <t>Expenditure (Colworth excl VAT)</t>
  </si>
  <si>
    <t>Online Entries 1</t>
  </si>
  <si>
    <t>Thunder Run Entry Fees (HELEN WOOLLEY)</t>
  </si>
  <si>
    <t>Bedford Arms (AGM)</t>
  </si>
  <si>
    <t>SJ ALLEN &amp; JM COWELL</t>
  </si>
  <si>
    <t>DW MARTIN</t>
  </si>
  <si>
    <t>MR B MEAD</t>
  </si>
  <si>
    <t>WILLIAM SHINGLETON &amp; CATHERINE CLEAVER</t>
  </si>
  <si>
    <t>MR STUART J WRIGHT &amp; MRS LJ WRIGHT</t>
  </si>
  <si>
    <t>MISS B KONRATOWICZ</t>
  </si>
  <si>
    <t>Association of Running Clubs (annual affiliation fees)</t>
  </si>
  <si>
    <t>Lucy (25) and Stuart T (25+32)</t>
  </si>
  <si>
    <t>Running Imp International Sports Ltd (AGM trophies)</t>
  </si>
  <si>
    <t>MR MS BEDI AND MRS R BEDI</t>
  </si>
  <si>
    <t>DJ PLAYFORD &amp; MRS MB PLAYFORD</t>
  </si>
  <si>
    <t>GRAHAM HOBBS &amp; MARIE HOBBS</t>
  </si>
  <si>
    <t>GB &amp; J SMITH</t>
  </si>
  <si>
    <t>YEM TODD</t>
  </si>
  <si>
    <t>MR PJK NEWELL &amp; MRS LA CARROLL</t>
  </si>
  <si>
    <t>MR MI ROBERTSON MRS A ROBERTSON</t>
  </si>
  <si>
    <t>MR MJ NEWTON</t>
  </si>
  <si>
    <t>MR LW WOOLGAR &amp; MRS G WOOLGAR</t>
  </si>
  <si>
    <t>Rotterdam Deposits (cheques)</t>
  </si>
  <si>
    <t>Fleece money (cheques - one for £10 for t-shirt)</t>
  </si>
  <si>
    <t>Crossed Postal Order</t>
  </si>
  <si>
    <t>Helen Woolley (replacement gazebo)</t>
  </si>
  <si>
    <t>Mark Tinkler (2*Rotterdam deposits plus 2*fleeces)</t>
  </si>
  <si>
    <t>Reassigned Lucy and Stuart T's cheques</t>
  </si>
  <si>
    <t>Running Imp cheque</t>
  </si>
  <si>
    <t>MR SP MEAD</t>
  </si>
  <si>
    <t>MISS JL LEE</t>
  </si>
  <si>
    <t>MR J CARNEGIE</t>
  </si>
  <si>
    <t>GH DERBYSHIRE ESQ &amp; MRS DK DERBYSHIRE</t>
  </si>
  <si>
    <t>MD &amp; MRS SA GARRETT</t>
  </si>
  <si>
    <t>MRS WM PARKER</t>
  </si>
  <si>
    <t>RHA WHITE &amp; SA PENNINGTON-WHITE</t>
  </si>
  <si>
    <t>MRS NJ FAIRBAIRN</t>
  </si>
  <si>
    <t>MR J STOCKER</t>
  </si>
  <si>
    <t>MRS JUNE M MORRIS</t>
  </si>
  <si>
    <t>Fleece money (cheques)</t>
  </si>
  <si>
    <t>Rotterdam ferries (cheques, Helen Woolley left, Allan, Tinky and Sami on accounts)</t>
  </si>
  <si>
    <t>Online Entries 2</t>
  </si>
  <si>
    <t>Deposits 1</t>
  </si>
  <si>
    <t>Expenditure</t>
  </si>
  <si>
    <t>Allan</t>
  </si>
  <si>
    <t>Deposits 2</t>
  </si>
  <si>
    <t>Ferries to Rotterdam - minus two second deposits (MARK TINKLER)</t>
  </si>
  <si>
    <t>Ferries</t>
  </si>
  <si>
    <t>Paid</t>
  </si>
  <si>
    <t>Str1ders</t>
  </si>
  <si>
    <t>Total</t>
  </si>
  <si>
    <t>Mark (also Sami)</t>
  </si>
  <si>
    <t>Bill Shingleton (fleece)</t>
  </si>
  <si>
    <t>Bronwyn Elliott bank transfer (2*fleeces)</t>
  </si>
  <si>
    <t>Kees van Malssen bank transfer (2*fleeces)</t>
  </si>
  <si>
    <t>Helen Woolley cheque</t>
  </si>
  <si>
    <t>Hostel</t>
  </si>
  <si>
    <t>Exchange</t>
  </si>
  <si>
    <t>Dinner</t>
  </si>
  <si>
    <t>Shortfall</t>
  </si>
  <si>
    <t>Rotterdam hostel plus meals minus both deposits (ALLAN DAVIES)</t>
  </si>
  <si>
    <t>Online Entries 3</t>
  </si>
  <si>
    <t>Fuel</t>
  </si>
  <si>
    <t>Minibus</t>
  </si>
  <si>
    <t>Ferry Refunds</t>
  </si>
  <si>
    <t>Per person (8)</t>
  </si>
  <si>
    <t>MR O STOKES &amp; MRS C STOKES</t>
  </si>
  <si>
    <t>DR JF KEDWARD MRS JM PAUL-KEDWARD</t>
  </si>
  <si>
    <t>IJR BAXTER</t>
  </si>
  <si>
    <t>I GOODWIN</t>
  </si>
  <si>
    <t>MR B KAES &amp; DR HAE HENDRICKX</t>
  </si>
  <si>
    <t>RF &amp; KB CROSSLAND</t>
  </si>
  <si>
    <t>MR JF SMITH</t>
  </si>
  <si>
    <t>MR VJ PEDLEY &amp; MRS ESA PEDLEY</t>
  </si>
  <si>
    <t>MR JM KEARNEY &amp; MS KN JONES</t>
  </si>
  <si>
    <t>IA KINGSTONE</t>
  </si>
  <si>
    <t>MRS LJ KEMP</t>
  </si>
  <si>
    <t>AJ SHIELDS</t>
  </si>
  <si>
    <t>Numbers</t>
  </si>
  <si>
    <t>Golden Shoes</t>
  </si>
  <si>
    <t>Stuart</t>
  </si>
  <si>
    <t>Helen</t>
  </si>
  <si>
    <t>Christelle</t>
  </si>
  <si>
    <t>Mark</t>
  </si>
  <si>
    <t>Sami</t>
  </si>
  <si>
    <t>Kevin</t>
  </si>
  <si>
    <t>Trev</t>
  </si>
  <si>
    <t>Sundry</t>
  </si>
  <si>
    <t>Allan Davies cheque</t>
  </si>
  <si>
    <t>JP PIRON &amp; DR G CROWE</t>
  </si>
  <si>
    <t>MR TODD GOUIN</t>
  </si>
  <si>
    <t>MR OLIVER JONES MRS KIRSTY L JONES</t>
  </si>
  <si>
    <t>R BRACE</t>
  </si>
  <si>
    <t>MJ WHITWORTH</t>
  </si>
  <si>
    <t>MRS J FERGUSON-JONES</t>
  </si>
  <si>
    <t>MR P &amp; MRS VL MIDDLETON NUMBER TWO ACCOUNT</t>
  </si>
  <si>
    <t>MR LR HADLEY &amp; MRS BL TYSOE</t>
  </si>
  <si>
    <t>MRS CAROLE D MORRISON</t>
  </si>
  <si>
    <t>MR P CHAMBERS &amp; MRS AMZ CHAMBERS</t>
  </si>
  <si>
    <t>AG JAMES</t>
  </si>
  <si>
    <t>MR KJ MACHIN</t>
  </si>
  <si>
    <t>MR H FERDINANDO &amp; MRS H FERDINANDO</t>
  </si>
  <si>
    <t>MRS JA KEECH &amp; MR JB KEECH</t>
  </si>
  <si>
    <t>JM &amp; CM SEAR</t>
  </si>
  <si>
    <t>MR DAVID C HOLT &amp; MRS VIVIEN KILGOUR</t>
  </si>
  <si>
    <t>MR JP PETIT</t>
  </si>
  <si>
    <t>MRS HJ LANGLEY</t>
  </si>
  <si>
    <t>DR JEANETTE EVANS MR ANDREW EVANS</t>
  </si>
  <si>
    <t>MRS G BARKER MR RD BARKER</t>
  </si>
  <si>
    <t>MR MG LEE</t>
  </si>
  <si>
    <t>DR IC WILKINSON &amp; DR SE POPE</t>
  </si>
  <si>
    <t>T COLLINS T/A DAD'S CAFÉ</t>
  </si>
  <si>
    <t>Sundries</t>
  </si>
  <si>
    <t>Fleeces (TONY DADD)</t>
  </si>
  <si>
    <t>Online Entries 4</t>
  </si>
  <si>
    <t>Bedford parkrun (KATARINA DARCY)</t>
  </si>
  <si>
    <t>Bedford parkrun</t>
  </si>
  <si>
    <t>SJ VIPAN &amp; JV VIPAN</t>
  </si>
  <si>
    <t>MR NR LOVESEY &amp; MRS J LOVERSEY</t>
  </si>
  <si>
    <t>BE &amp; JAM JACKSON</t>
  </si>
  <si>
    <t>NJ BECKWITH</t>
  </si>
  <si>
    <t>MR AW LETTS</t>
  </si>
  <si>
    <t>MR AJ CARROLL &amp; MISS AE VAN DER HORST</t>
  </si>
  <si>
    <t>MR SA PRIOR MRS YN PRIOR</t>
  </si>
  <si>
    <t>MR S BOOTHBY &amp; MRS L BOOTHBY</t>
  </si>
  <si>
    <t>DAVID SHEFFIELD</t>
  </si>
  <si>
    <t>REWROTE ALLAN'S CHEQUE - 000237 SHOULD NOT BE CASHED</t>
  </si>
  <si>
    <t>Colworth 8</t>
  </si>
  <si>
    <t>Event</t>
  </si>
  <si>
    <t>Profit/Loss</t>
  </si>
  <si>
    <t>MR AG HALE AND MRS L HALE</t>
  </si>
  <si>
    <t>MR J BERRY</t>
  </si>
  <si>
    <t>LA SHIELS</t>
  </si>
  <si>
    <t>MISS D HABICHT</t>
  </si>
  <si>
    <t>MISS KJ ROPER</t>
  </si>
  <si>
    <t>MISS CS LAMBERT</t>
  </si>
  <si>
    <t>CJ BEARD</t>
  </si>
  <si>
    <t>MRS E PALMER</t>
  </si>
  <si>
    <t>MR EDWARDS &amp; MRS J EDWARDS</t>
  </si>
  <si>
    <t>MRS C YARKER</t>
  </si>
  <si>
    <t>JON RP LANE &amp; MRS JA LANE</t>
  </si>
  <si>
    <t>MR TINKLER</t>
  </si>
  <si>
    <t>DR BJ MADDISON</t>
  </si>
  <si>
    <t>MISS PA JONES</t>
  </si>
  <si>
    <t>MR PF CANT MRS JD CANT</t>
  </si>
  <si>
    <t>MISS STEPHANIE L DENNIS</t>
  </si>
  <si>
    <t>DR A GRIFFITHS &amp; MRS AJ GRIFFITHS</t>
  </si>
  <si>
    <t>MISS CA HALL</t>
  </si>
  <si>
    <t>Allan Davies cheque (rewitten now)</t>
  </si>
  <si>
    <t>DR L LILA CANALS</t>
  </si>
  <si>
    <t>MR DR JARRETT</t>
  </si>
  <si>
    <t>DR RJ GALLIVAN MRS AK GALLIVAN</t>
  </si>
  <si>
    <t>MR MARK KENNEDY MRS JULIE KENNEDY</t>
  </si>
  <si>
    <t>MRS ID BARR</t>
  </si>
  <si>
    <t>Online Entries 5</t>
  </si>
  <si>
    <t>Colworth 5 Relay</t>
  </si>
  <si>
    <t>RNR Deposits (*9)</t>
  </si>
  <si>
    <t>Team Beds &amp; Luton (Sports Event)</t>
  </si>
  <si>
    <t>TEAM BEDS &amp; LUTON (Kath Stephens)</t>
  </si>
  <si>
    <t>GLENIS K DRISCOLL</t>
  </si>
  <si>
    <t>AC ROTHWELL</t>
  </si>
  <si>
    <t>MISS RMM MOUSSY</t>
  </si>
  <si>
    <t>MISS CM STEPHENS T/AS BEDFORD FITNESS CAMPS</t>
  </si>
  <si>
    <t>CJ COLLETT</t>
  </si>
  <si>
    <t>MR D SOUTHERN &amp; MRS SC SOUTHERN</t>
  </si>
  <si>
    <t>MR NM LOADER MRS JM LOADER</t>
  </si>
  <si>
    <t>MRS JE REDGWELL</t>
  </si>
  <si>
    <t>MRS S ROY</t>
  </si>
  <si>
    <t>MISS RG FLECKNEY</t>
  </si>
  <si>
    <t>DR D ROSSETTI</t>
  </si>
  <si>
    <t>JD MERRICK</t>
  </si>
  <si>
    <t>DR AL DOWNIE</t>
  </si>
  <si>
    <t>PJ FARLEY</t>
  </si>
  <si>
    <t>VA OVERSON</t>
  </si>
  <si>
    <t>S TREVALLION</t>
  </si>
  <si>
    <t>MR NR TAYLOR &amp; MRS NJ TAYLOR</t>
  </si>
  <si>
    <t>MR GR HANCOCK</t>
  </si>
  <si>
    <t>MR MJ STAINES</t>
  </si>
  <si>
    <t>MR BENJAMIN G MUNSON</t>
  </si>
  <si>
    <t>MF CLARKE</t>
  </si>
  <si>
    <t>MR PJ RUSSELL ADVANTAGE GOLD</t>
  </si>
  <si>
    <t>R TURNER &amp; SG TURNER</t>
  </si>
  <si>
    <t>MISS SL WINDEBANK</t>
  </si>
  <si>
    <t>MISS MR LEDBETTER</t>
  </si>
  <si>
    <t>Entry Fees 7</t>
  </si>
  <si>
    <t>Extra (banked amount??)</t>
  </si>
  <si>
    <t>Tokens (Bar)</t>
  </si>
  <si>
    <t>Bar staff</t>
  </si>
  <si>
    <t>Tokens (Sat/Sun lunch)</t>
  </si>
  <si>
    <t>Tokens (BBQ)</t>
  </si>
  <si>
    <t>Cleaners</t>
  </si>
  <si>
    <t>Diesel for van</t>
  </si>
  <si>
    <t>Scouts</t>
  </si>
  <si>
    <t>Presents (Bill)</t>
  </si>
  <si>
    <t>St. John Ambulance</t>
  </si>
  <si>
    <t>Arthritis Research UK</t>
  </si>
  <si>
    <t>Sue Ryder Care, St.John's Bedford</t>
  </si>
  <si>
    <t>MRS G BRIGHTWELL</t>
  </si>
  <si>
    <t>BA JONES &amp; R JONES</t>
  </si>
  <si>
    <t>MISS D HYLIANDS</t>
  </si>
  <si>
    <t>ZM WILLETT</t>
  </si>
  <si>
    <t>MR CHRISTOPHER J EVERETT</t>
  </si>
  <si>
    <t>MR RA ROSE &amp; MRS RA ROSE</t>
  </si>
  <si>
    <t>WILLIAM r &amp; MRS GAIL YOUNG</t>
  </si>
  <si>
    <t>MRS ML CROOK &amp; MR PAUL DP CROOK</t>
  </si>
  <si>
    <t>PS &amp; SJ WALDING</t>
  </si>
  <si>
    <t>MR A LOO</t>
  </si>
  <si>
    <t>MRS HK READ &amp; MR J READ</t>
  </si>
  <si>
    <t>MR M STATHAM &amp; MRS L STATHAM</t>
  </si>
  <si>
    <t>JA FLEMING</t>
  </si>
  <si>
    <t>RA PRICE &amp; A PRICE</t>
  </si>
  <si>
    <t>MR P HOOGSTRATEN</t>
  </si>
  <si>
    <t>MS EL GARRAWAY</t>
  </si>
  <si>
    <t>KP WILLETT</t>
  </si>
  <si>
    <t>C W HOBBS</t>
  </si>
  <si>
    <t>MR APR SMITH</t>
  </si>
  <si>
    <t>ME REDDEN</t>
  </si>
  <si>
    <t>JE HULLETT &amp; JE HULLETT</t>
  </si>
  <si>
    <t>RL HALES</t>
  </si>
  <si>
    <t>MRS LD SASSANO</t>
  </si>
  <si>
    <t>MR N JEFF</t>
  </si>
  <si>
    <t>MR IG CORBY</t>
  </si>
  <si>
    <t>CASH</t>
  </si>
  <si>
    <t>Northampton Counselling</t>
  </si>
  <si>
    <t>BHF (Colin)</t>
  </si>
  <si>
    <t>MIND (Clive)</t>
  </si>
  <si>
    <t>FSID (Cot Death - Bill P)</t>
  </si>
  <si>
    <t>ARC</t>
  </si>
  <si>
    <t>Netball Club</t>
  </si>
  <si>
    <t>Charities Committee</t>
  </si>
  <si>
    <t>Ice Cream (Oxford)</t>
  </si>
  <si>
    <t>Bar staff (Macmillan)</t>
  </si>
  <si>
    <t>Haileybury School</t>
  </si>
  <si>
    <t>Bolnhurst Stables?</t>
  </si>
  <si>
    <t>WNAA?</t>
  </si>
  <si>
    <t>CASH (estimated)</t>
  </si>
  <si>
    <t>Scouts (bouncy castle)</t>
  </si>
  <si>
    <t>8th Rushden Scout Group Camp Fund</t>
  </si>
  <si>
    <t>(prostate cancer?)</t>
  </si>
  <si>
    <t>MARK TINKLER (Rotterdam shortfall plus RNR deposit)</t>
  </si>
  <si>
    <t>2*500 charity cheques</t>
  </si>
  <si>
    <t>Online Entries 6</t>
  </si>
  <si>
    <t>RNR Entry Fee - DADD deposit (AW DADD)</t>
  </si>
  <si>
    <t>Entry Fees 8</t>
  </si>
  <si>
    <t>RNR Deposit (Trev) plus RNR t-shirt (Trev)</t>
  </si>
  <si>
    <t>Entry Fee</t>
  </si>
  <si>
    <t>Loaders (Food)</t>
  </si>
  <si>
    <t>Trevallion (Gas)</t>
  </si>
  <si>
    <t>Neil</t>
  </si>
  <si>
    <t>Tony</t>
  </si>
  <si>
    <t>Sam</t>
  </si>
  <si>
    <t>Nick</t>
  </si>
  <si>
    <t>Rounded</t>
  </si>
  <si>
    <t>Trev (Crisps etc)</t>
  </si>
  <si>
    <t>Thunder Run Food (NEIL LOADER)</t>
  </si>
  <si>
    <t>cheque</t>
  </si>
  <si>
    <t>cash</t>
  </si>
  <si>
    <t>bank transfer</t>
  </si>
  <si>
    <t>MARTIN VAUGHAN (RNR)</t>
  </si>
  <si>
    <t>Loader cheque</t>
  </si>
  <si>
    <t>Sue Ryder, St.John's Hospice</t>
  </si>
  <si>
    <t>St.John Ambulance</t>
  </si>
  <si>
    <t>British Heart Foundation</t>
  </si>
  <si>
    <t>Mind</t>
  </si>
  <si>
    <t>FSID</t>
  </si>
  <si>
    <t>Winning Ways (RNR T-shirts)</t>
  </si>
  <si>
    <t>Mark Tinkler (Thunder Run shortfall)</t>
  </si>
  <si>
    <t>St.John &amp; MIND cheques…</t>
  </si>
  <si>
    <t>Stuart Trevallion</t>
  </si>
  <si>
    <t>Helen Woolley</t>
  </si>
  <si>
    <t>Deposits</t>
  </si>
  <si>
    <t>Mark Tinkler</t>
  </si>
  <si>
    <t>Insurance, parking</t>
  </si>
  <si>
    <t>Car hire, diesel, parking</t>
  </si>
  <si>
    <t>Estimates 200 miles round Norfolk for £35 of petrol</t>
  </si>
  <si>
    <t>Mileage</t>
  </si>
  <si>
    <t>Driver</t>
  </si>
  <si>
    <t>Richard Piron</t>
  </si>
  <si>
    <t>David Sheffield</t>
  </si>
  <si>
    <t>Mileage Course</t>
  </si>
  <si>
    <t>Mileage Direct</t>
  </si>
  <si>
    <t>Julie Loader</t>
  </si>
  <si>
    <t>Nick Mitchell</t>
  </si>
  <si>
    <t>Bill Shingleton</t>
  </si>
  <si>
    <t>Tony Dadd</t>
  </si>
  <si>
    <t>Jeanette Evans</t>
  </si>
  <si>
    <t>Proportion</t>
  </si>
  <si>
    <t>Estimated Cost (20p per mile)</t>
  </si>
  <si>
    <t>T-shirts</t>
  </si>
  <si>
    <t>Total Income</t>
  </si>
  <si>
    <t>Total Expenditure</t>
  </si>
  <si>
    <t>Remember Thunder Run Balance…</t>
  </si>
  <si>
    <t>Allan Davies</t>
  </si>
  <si>
    <t>Insurance, bulb</t>
  </si>
  <si>
    <t>Lanterns, returned deposit</t>
  </si>
  <si>
    <t>Piron's memory lapse</t>
  </si>
  <si>
    <t>Insurance, parking, refund on memory lapse</t>
  </si>
  <si>
    <t>Neil Loader</t>
  </si>
  <si>
    <t>Stuart Warren</t>
  </si>
  <si>
    <t>Malc Holmes</t>
  </si>
  <si>
    <t>Emma Keller</t>
  </si>
  <si>
    <t>Dave Sheffield</t>
  </si>
  <si>
    <t>Trev Cook</t>
  </si>
  <si>
    <t>Zoe Chef</t>
  </si>
  <si>
    <t>Andrew Evans</t>
  </si>
  <si>
    <t>Northampton Counselling Service</t>
  </si>
  <si>
    <t>Breakfast (25) and Insurance (45)</t>
  </si>
  <si>
    <t>T-shirts (paid)</t>
  </si>
  <si>
    <t>T-shirts (to pay)</t>
  </si>
  <si>
    <t>Richard Beard</t>
  </si>
  <si>
    <t>Martin Vaughan</t>
  </si>
  <si>
    <t>Sarah Robinson</t>
  </si>
  <si>
    <t>Stage</t>
  </si>
  <si>
    <t>Shortfall in Income</t>
  </si>
  <si>
    <t>Collect</t>
  </si>
  <si>
    <t>To Pay</t>
  </si>
  <si>
    <t>Cheque from Str1ders</t>
  </si>
  <si>
    <t>Thunder Run</t>
  </si>
  <si>
    <t>Bank Transfer</t>
  </si>
  <si>
    <t>KEPT FOR 2013 EVENTS</t>
  </si>
  <si>
    <t>(Subtracted from Dave's cheque)</t>
  </si>
  <si>
    <t>paid as part of RNR expenses</t>
  </si>
  <si>
    <t>Cash Loader</t>
  </si>
  <si>
    <t>Cheque</t>
  </si>
  <si>
    <t>St.John</t>
  </si>
  <si>
    <t>MARTIN VAUGHAN (RNR shortfall - for Sarah)</t>
  </si>
  <si>
    <t>EMMA KELLER (RNR shortfall)</t>
  </si>
  <si>
    <t>Cheques from Thunder Run and RNR (various)</t>
  </si>
  <si>
    <t>HELEN WOOLLEY (RNR expenses)</t>
  </si>
  <si>
    <t>STUART TREVALLION (RNR expenses)</t>
  </si>
  <si>
    <t>MARK TINKLER (RNR expenses)</t>
  </si>
  <si>
    <t>DAVID SHEFFIELD (RNR expenses)</t>
  </si>
  <si>
    <t>HELEN WOOLLEY (TR24 2013 entry fee*1)</t>
  </si>
  <si>
    <t>RICHARD PIRON (RNR expenses)</t>
  </si>
  <si>
    <t>STUART WARREN (RNR shortfall)</t>
  </si>
  <si>
    <t>Dave Sheffield…</t>
  </si>
  <si>
    <t>Helen Woolley…</t>
  </si>
</sst>
</file>

<file path=xl/styles.xml><?xml version="1.0" encoding="utf-8"?>
<styleSheet xmlns="http://schemas.openxmlformats.org/spreadsheetml/2006/main">
  <numFmts count="3">
    <numFmt numFmtId="44" formatCode="_-&quot;£&quot;* #,##0.00_-;\-&quot;£&quot;* #,##0.00_-;_-&quot;£&quot;* &quot;-&quot;??_-;_-@_-"/>
    <numFmt numFmtId="164" formatCode="&quot;£&quot;#,##0.00"/>
    <numFmt numFmtId="165" formatCode="_-&quot;£&quot;* #,##0_-;\-&quot;£&quot;* #,##0_-;_-&quot;£&quot;* &quot;-&quot;??_-;_-@_-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" fontId="0" fillId="0" borderId="4" xfId="0" applyNumberFormat="1" applyFill="1" applyBorder="1" applyAlignment="1">
      <alignment horizontal="center"/>
    </xf>
    <xf numFmtId="0" fontId="0" fillId="0" borderId="5" xfId="0" applyFill="1" applyBorder="1"/>
    <xf numFmtId="44" fontId="0" fillId="0" borderId="5" xfId="0" applyNumberFormat="1" applyFill="1" applyBorder="1"/>
    <xf numFmtId="44" fontId="0" fillId="0" borderId="2" xfId="1" applyFont="1" applyBorder="1" applyAlignment="1">
      <alignment horizontal="center"/>
    </xf>
    <xf numFmtId="44" fontId="0" fillId="0" borderId="5" xfId="1" applyFont="1" applyFill="1" applyBorder="1"/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4" fontId="0" fillId="0" borderId="0" xfId="1" applyNumberFormat="1" applyFont="1"/>
    <xf numFmtId="44" fontId="2" fillId="2" borderId="6" xfId="1" applyNumberFormat="1" applyFont="1" applyFill="1" applyBorder="1"/>
    <xf numFmtId="44" fontId="0" fillId="0" borderId="0" xfId="0" applyNumberFormat="1"/>
    <xf numFmtId="44" fontId="0" fillId="0" borderId="0" xfId="1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44" fontId="2" fillId="0" borderId="9" xfId="0" applyNumberFormat="1" applyFont="1" applyBorder="1" applyAlignment="1">
      <alignment horizontal="center"/>
    </xf>
    <xf numFmtId="0" fontId="0" fillId="0" borderId="10" xfId="0" applyBorder="1"/>
    <xf numFmtId="44" fontId="0" fillId="0" borderId="11" xfId="1" applyNumberFormat="1" applyFont="1" applyBorder="1" applyAlignment="1">
      <alignment horizontal="center"/>
    </xf>
    <xf numFmtId="44" fontId="0" fillId="0" borderId="12" xfId="1" applyNumberFormat="1" applyFont="1" applyBorder="1" applyAlignment="1">
      <alignment horizontal="center"/>
    </xf>
    <xf numFmtId="44" fontId="0" fillId="0" borderId="13" xfId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4" fontId="2" fillId="0" borderId="13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2" fillId="0" borderId="16" xfId="0" applyNumberFormat="1" applyFont="1" applyBorder="1" applyAlignment="1">
      <alignment horizontal="center"/>
    </xf>
    <xf numFmtId="0" fontId="0" fillId="0" borderId="8" xfId="0" applyFill="1" applyBorder="1"/>
    <xf numFmtId="44" fontId="0" fillId="0" borderId="12" xfId="1" applyNumberFormat="1" applyFont="1" applyFill="1" applyBorder="1" applyAlignment="1">
      <alignment horizontal="center"/>
    </xf>
    <xf numFmtId="0" fontId="0" fillId="0" borderId="0" xfId="0" applyFill="1"/>
    <xf numFmtId="0" fontId="0" fillId="2" borderId="14" xfId="0" applyNumberFormat="1" applyFill="1" applyBorder="1"/>
    <xf numFmtId="44" fontId="0" fillId="2" borderId="13" xfId="1" applyNumberFormat="1" applyFont="1" applyFill="1" applyBorder="1" applyAlignment="1">
      <alignment horizontal="center"/>
    </xf>
    <xf numFmtId="0" fontId="0" fillId="2" borderId="8" xfId="0" applyFill="1" applyBorder="1"/>
    <xf numFmtId="44" fontId="0" fillId="2" borderId="12" xfId="1" applyNumberFormat="1" applyFont="1" applyFill="1" applyBorder="1" applyAlignment="1">
      <alignment horizontal="center"/>
    </xf>
    <xf numFmtId="0" fontId="0" fillId="2" borderId="14" xfId="0" applyFill="1" applyBorder="1"/>
    <xf numFmtId="0" fontId="0" fillId="0" borderId="0" xfId="0" applyAlignment="1">
      <alignment horizontal="center"/>
    </xf>
    <xf numFmtId="44" fontId="2" fillId="0" borderId="0" xfId="0" applyNumberFormat="1" applyFont="1" applyFill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2" fillId="0" borderId="0" xfId="0" applyFont="1" applyBorder="1" applyAlignment="1">
      <alignment horizontal="center"/>
    </xf>
    <xf numFmtId="44" fontId="0" fillId="0" borderId="0" xfId="0" applyNumberFormat="1" applyBorder="1"/>
    <xf numFmtId="44" fontId="0" fillId="0" borderId="12" xfId="1" applyNumberFormat="1" applyFont="1" applyBorder="1"/>
    <xf numFmtId="0" fontId="0" fillId="0" borderId="14" xfId="0" applyBorder="1"/>
    <xf numFmtId="44" fontId="0" fillId="0" borderId="13" xfId="1" applyNumberFormat="1" applyFont="1" applyBorder="1"/>
    <xf numFmtId="44" fontId="2" fillId="2" borderId="24" xfId="0" applyNumberFormat="1" applyFont="1" applyFill="1" applyBorder="1"/>
    <xf numFmtId="44" fontId="2" fillId="2" borderId="16" xfId="0" applyNumberFormat="1" applyFont="1" applyFill="1" applyBorder="1"/>
    <xf numFmtId="0" fontId="3" fillId="0" borderId="8" xfId="0" applyFont="1" applyFill="1" applyBorder="1"/>
    <xf numFmtId="44" fontId="3" fillId="0" borderId="12" xfId="1" applyNumberFormat="1" applyFont="1" applyFill="1" applyBorder="1"/>
    <xf numFmtId="0" fontId="0" fillId="0" borderId="9" xfId="0" applyBorder="1"/>
    <xf numFmtId="0" fontId="2" fillId="2" borderId="15" xfId="0" applyFont="1" applyFill="1" applyBorder="1"/>
    <xf numFmtId="44" fontId="2" fillId="2" borderId="25" xfId="1" applyNumberFormat="1" applyFont="1" applyFill="1" applyBorder="1"/>
    <xf numFmtId="44" fontId="0" fillId="0" borderId="12" xfId="1" applyNumberFormat="1" applyFont="1" applyFill="1" applyBorder="1"/>
    <xf numFmtId="0" fontId="3" fillId="0" borderId="23" xfId="0" applyFont="1" applyFill="1" applyBorder="1" applyAlignment="1">
      <alignment horizontal="left"/>
    </xf>
    <xf numFmtId="44" fontId="0" fillId="0" borderId="26" xfId="0" applyNumberFormat="1" applyFill="1" applyBorder="1"/>
    <xf numFmtId="44" fontId="0" fillId="0" borderId="27" xfId="0" applyNumberFormat="1" applyFill="1" applyBorder="1"/>
    <xf numFmtId="44" fontId="0" fillId="0" borderId="21" xfId="0" applyNumberFormat="1" applyBorder="1" applyAlignment="1">
      <alignment horizontal="center"/>
    </xf>
    <xf numFmtId="44" fontId="0" fillId="0" borderId="26" xfId="0" applyNumberFormat="1" applyFill="1" applyBorder="1" applyAlignment="1">
      <alignment horizontal="center"/>
    </xf>
    <xf numFmtId="44" fontId="0" fillId="0" borderId="23" xfId="0" applyNumberFormat="1" applyFill="1" applyBorder="1" applyAlignment="1">
      <alignment horizontal="center"/>
    </xf>
    <xf numFmtId="44" fontId="2" fillId="2" borderId="24" xfId="1" applyNumberFormat="1" applyFont="1" applyFill="1" applyBorder="1" applyAlignment="1">
      <alignment horizontal="center"/>
    </xf>
    <xf numFmtId="0" fontId="3" fillId="0" borderId="8" xfId="0" applyFont="1" applyBorder="1"/>
    <xf numFmtId="44" fontId="2" fillId="3" borderId="25" xfId="1" applyNumberFormat="1" applyFont="1" applyFill="1" applyBorder="1"/>
    <xf numFmtId="44" fontId="0" fillId="0" borderId="28" xfId="0" applyNumberFormat="1" applyFill="1" applyBorder="1" applyAlignment="1">
      <alignment horizontal="center"/>
    </xf>
    <xf numFmtId="0" fontId="3" fillId="0" borderId="5" xfId="0" applyFont="1" applyFill="1" applyBorder="1"/>
    <xf numFmtId="44" fontId="4" fillId="0" borderId="5" xfId="1" applyFont="1" applyFill="1" applyBorder="1"/>
    <xf numFmtId="0" fontId="0" fillId="0" borderId="29" xfId="0" applyFill="1" applyBorder="1" applyAlignment="1">
      <alignment horizontal="center"/>
    </xf>
    <xf numFmtId="44" fontId="0" fillId="0" borderId="21" xfId="0" applyNumberFormat="1" applyFill="1" applyBorder="1" applyAlignment="1">
      <alignment horizontal="center"/>
    </xf>
    <xf numFmtId="0" fontId="0" fillId="0" borderId="23" xfId="0" applyFill="1" applyBorder="1" applyAlignment="1">
      <alignment horizontal="left"/>
    </xf>
    <xf numFmtId="0" fontId="0" fillId="0" borderId="21" xfId="0" applyFill="1" applyBorder="1" applyAlignment="1">
      <alignment horizontal="center"/>
    </xf>
    <xf numFmtId="44" fontId="0" fillId="0" borderId="29" xfId="0" applyNumberFormat="1" applyFill="1" applyBorder="1" applyAlignment="1">
      <alignment horizontal="center"/>
    </xf>
    <xf numFmtId="44" fontId="6" fillId="0" borderId="5" xfId="1" applyFont="1" applyFill="1" applyBorder="1"/>
    <xf numFmtId="0" fontId="0" fillId="0" borderId="27" xfId="0" applyFill="1" applyBorder="1" applyAlignment="1">
      <alignment horizontal="center"/>
    </xf>
    <xf numFmtId="44" fontId="0" fillId="0" borderId="23" xfId="0" applyNumberFormat="1" applyFill="1" applyBorder="1" applyAlignment="1">
      <alignment horizontal="left"/>
    </xf>
    <xf numFmtId="44" fontId="7" fillId="0" borderId="5" xfId="1" applyFont="1" applyFill="1" applyBorder="1"/>
    <xf numFmtId="44" fontId="0" fillId="0" borderId="27" xfId="0" applyNumberFormat="1" applyFill="1" applyBorder="1" applyAlignment="1">
      <alignment horizontal="center"/>
    </xf>
    <xf numFmtId="44" fontId="0" fillId="4" borderId="5" xfId="0" applyNumberFormat="1" applyFill="1" applyBorder="1"/>
    <xf numFmtId="44" fontId="8" fillId="4" borderId="5" xfId="1" applyFont="1" applyFill="1" applyBorder="1"/>
    <xf numFmtId="44" fontId="0" fillId="5" borderId="5" xfId="0" applyNumberFormat="1" applyFill="1" applyBorder="1"/>
    <xf numFmtId="44" fontId="4" fillId="4" borderId="5" xfId="1" applyFont="1" applyFill="1" applyBorder="1"/>
    <xf numFmtId="0" fontId="2" fillId="0" borderId="0" xfId="0" applyFont="1" applyAlignment="1">
      <alignment horizontal="center"/>
    </xf>
    <xf numFmtId="0" fontId="0" fillId="0" borderId="27" xfId="0" applyBorder="1" applyAlignment="1">
      <alignment horizontal="center"/>
    </xf>
    <xf numFmtId="0" fontId="3" fillId="0" borderId="0" xfId="0" applyFont="1" applyAlignment="1">
      <alignment horizontal="center"/>
    </xf>
    <xf numFmtId="44" fontId="5" fillId="4" borderId="5" xfId="1" applyFont="1" applyFill="1" applyBorder="1"/>
    <xf numFmtId="44" fontId="8" fillId="4" borderId="5" xfId="1" applyFont="1" applyFill="1" applyBorder="1"/>
    <xf numFmtId="44" fontId="6" fillId="4" borderId="5" xfId="1" applyFont="1" applyFill="1" applyBorder="1"/>
    <xf numFmtId="44" fontId="8" fillId="4" borderId="5" xfId="1" applyFont="1" applyFill="1" applyBorder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4" xfId="0" applyFont="1" applyBorder="1"/>
    <xf numFmtId="44" fontId="8" fillId="4" borderId="5" xfId="1" applyFont="1" applyFill="1" applyBorder="1"/>
    <xf numFmtId="44" fontId="8" fillId="4" borderId="12" xfId="1" applyNumberFormat="1" applyFont="1" applyFill="1" applyBorder="1"/>
    <xf numFmtId="44" fontId="6" fillId="4" borderId="12" xfId="1" applyNumberFormat="1" applyFont="1" applyFill="1" applyBorder="1"/>
    <xf numFmtId="44" fontId="8" fillId="4" borderId="5" xfId="1" applyFont="1" applyFill="1" applyBorder="1"/>
    <xf numFmtId="44" fontId="0" fillId="4" borderId="12" xfId="1" applyNumberFormat="1" applyFont="1" applyFill="1" applyBorder="1"/>
    <xf numFmtId="0" fontId="1" fillId="0" borderId="5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2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4" borderId="0" xfId="0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44" fontId="0" fillId="4" borderId="5" xfId="1" applyFont="1" applyFill="1" applyBorder="1"/>
    <xf numFmtId="44" fontId="0" fillId="4" borderId="23" xfId="0" applyNumberForma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8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24"/>
  <sheetViews>
    <sheetView tabSelected="1" workbookViewId="0">
      <selection activeCell="C7" sqref="C7"/>
    </sheetView>
  </sheetViews>
  <sheetFormatPr defaultRowHeight="12.75"/>
  <cols>
    <col min="2" max="2" width="7.140625" bestFit="1" customWidth="1"/>
    <col min="3" max="3" width="72" customWidth="1"/>
    <col min="4" max="6" width="10.28515625" bestFit="1" customWidth="1"/>
    <col min="7" max="7" width="10.28515625" style="35" customWidth="1"/>
    <col min="8" max="8" width="10.28515625" style="35" bestFit="1" customWidth="1"/>
    <col min="9" max="9" width="80.7109375" style="42" customWidth="1"/>
    <col min="10" max="10" width="11" customWidth="1"/>
  </cols>
  <sheetData>
    <row r="1" spans="2:9" ht="13.5" thickBot="1"/>
    <row r="2" spans="2:9" ht="13.5" thickBot="1">
      <c r="B2" s="1" t="s">
        <v>3</v>
      </c>
      <c r="C2" s="2" t="s">
        <v>0</v>
      </c>
      <c r="D2" s="7" t="s">
        <v>1</v>
      </c>
      <c r="E2" s="2" t="s">
        <v>4</v>
      </c>
      <c r="F2" s="3" t="s">
        <v>2</v>
      </c>
      <c r="G2" s="37" t="s">
        <v>13</v>
      </c>
      <c r="H2" s="38" t="s">
        <v>14</v>
      </c>
      <c r="I2" s="43" t="s">
        <v>15</v>
      </c>
    </row>
    <row r="3" spans="2:9">
      <c r="B3" s="4">
        <v>40909</v>
      </c>
      <c r="C3" s="5" t="s">
        <v>5</v>
      </c>
      <c r="D3" s="8"/>
      <c r="E3" s="6"/>
      <c r="F3" s="67">
        <v>927</v>
      </c>
      <c r="G3" s="39"/>
      <c r="H3" s="40"/>
      <c r="I3" s="58"/>
    </row>
    <row r="4" spans="2:9">
      <c r="B4" s="4">
        <v>40934</v>
      </c>
      <c r="C4" s="68" t="s">
        <v>23</v>
      </c>
      <c r="D4" s="69"/>
      <c r="E4" s="80">
        <v>240</v>
      </c>
      <c r="F4" s="63">
        <f t="shared" ref="F4:F65" si="0">F3+D4-E4</f>
        <v>687</v>
      </c>
      <c r="G4" s="79">
        <v>1009</v>
      </c>
      <c r="H4" s="74">
        <f>G4-F3</f>
        <v>82</v>
      </c>
      <c r="I4" s="72" t="s">
        <v>32</v>
      </c>
    </row>
    <row r="5" spans="2:9">
      <c r="B5" s="4">
        <v>40949</v>
      </c>
      <c r="C5" s="5" t="s">
        <v>24</v>
      </c>
      <c r="D5" s="8"/>
      <c r="E5" s="80">
        <v>184.1</v>
      </c>
      <c r="F5" s="63">
        <f t="shared" si="0"/>
        <v>502.9</v>
      </c>
      <c r="G5" s="70"/>
      <c r="H5" s="73"/>
      <c r="I5" s="72"/>
    </row>
    <row r="6" spans="2:9">
      <c r="B6" s="4">
        <v>40949</v>
      </c>
      <c r="C6" s="5" t="str">
        <f>'Marathon Challenge 2012'!B3</f>
        <v>Online Entries 1</v>
      </c>
      <c r="D6" s="81">
        <f>'Marathon Challenge 2012'!C3</f>
        <v>140</v>
      </c>
      <c r="E6" s="6"/>
      <c r="F6" s="63">
        <f t="shared" si="0"/>
        <v>642.9</v>
      </c>
      <c r="G6" s="70"/>
      <c r="H6" s="73"/>
      <c r="I6" s="72"/>
    </row>
    <row r="7" spans="2:9">
      <c r="B7" s="4">
        <v>40960</v>
      </c>
      <c r="C7" s="5" t="s">
        <v>31</v>
      </c>
      <c r="D7" s="8"/>
      <c r="E7" s="80">
        <v>99</v>
      </c>
      <c r="F7" s="63">
        <f t="shared" si="0"/>
        <v>543.9</v>
      </c>
      <c r="G7" s="85"/>
      <c r="H7" s="74"/>
      <c r="I7" s="72"/>
    </row>
    <row r="8" spans="2:9">
      <c r="B8" s="4">
        <v>40960</v>
      </c>
      <c r="C8" s="5" t="s">
        <v>47</v>
      </c>
      <c r="D8" s="81">
        <v>130</v>
      </c>
      <c r="E8" s="82"/>
      <c r="F8" s="63">
        <f t="shared" si="0"/>
        <v>673.9</v>
      </c>
      <c r="G8" s="85"/>
      <c r="I8" s="72"/>
    </row>
    <row r="9" spans="2:9">
      <c r="B9" s="4">
        <v>40967</v>
      </c>
      <c r="C9" s="5" t="s">
        <v>33</v>
      </c>
      <c r="D9" s="69"/>
      <c r="E9" s="80">
        <v>30.32</v>
      </c>
      <c r="F9" s="63">
        <f t="shared" si="0"/>
        <v>643.57999999999993</v>
      </c>
      <c r="G9" s="60"/>
      <c r="H9" s="74"/>
      <c r="I9" s="72"/>
    </row>
    <row r="10" spans="2:9">
      <c r="B10" s="4">
        <v>40967</v>
      </c>
      <c r="C10" s="5" t="s">
        <v>48</v>
      </c>
      <c r="D10" s="83">
        <v>82</v>
      </c>
      <c r="E10" s="6"/>
      <c r="F10" s="63">
        <f t="shared" si="0"/>
        <v>725.57999999999993</v>
      </c>
      <c r="G10" s="60">
        <v>755.9</v>
      </c>
      <c r="H10" s="74">
        <f>G10-F10</f>
        <v>30.32000000000005</v>
      </c>
      <c r="I10" s="72" t="s">
        <v>49</v>
      </c>
    </row>
    <row r="11" spans="2:9">
      <c r="B11" s="4">
        <v>40976</v>
      </c>
      <c r="C11" s="5" t="s">
        <v>73</v>
      </c>
      <c r="D11" s="83">
        <v>15</v>
      </c>
      <c r="E11" s="6"/>
      <c r="F11" s="63">
        <f t="shared" si="0"/>
        <v>740.57999999999993</v>
      </c>
      <c r="G11" s="60"/>
      <c r="H11" s="74"/>
      <c r="I11" s="72"/>
    </row>
    <row r="12" spans="2:9">
      <c r="B12" s="4">
        <v>40977</v>
      </c>
      <c r="C12" s="5" t="str">
        <f>'Marathon Challenge 2012'!B4</f>
        <v>Entry Fees 1</v>
      </c>
      <c r="D12" s="87">
        <f>'Marathon Challenge 2012'!C4</f>
        <v>482</v>
      </c>
      <c r="E12" s="6"/>
      <c r="F12" s="63">
        <f t="shared" si="0"/>
        <v>1222.58</v>
      </c>
      <c r="G12" s="60"/>
      <c r="H12" s="71"/>
      <c r="I12" s="72"/>
    </row>
    <row r="13" spans="2:9">
      <c r="B13" s="4">
        <v>40977</v>
      </c>
      <c r="C13" s="5" t="s">
        <v>43</v>
      </c>
      <c r="D13" s="88">
        <v>200</v>
      </c>
      <c r="E13" s="6"/>
      <c r="F13" s="63">
        <f t="shared" si="0"/>
        <v>1422.58</v>
      </c>
      <c r="G13" s="60"/>
      <c r="H13" s="71"/>
      <c r="I13" s="72"/>
    </row>
    <row r="14" spans="2:9">
      <c r="B14" s="4">
        <v>40977</v>
      </c>
      <c r="C14" s="5" t="s">
        <v>44</v>
      </c>
      <c r="D14" s="88">
        <v>145</v>
      </c>
      <c r="E14" s="6"/>
      <c r="F14" s="63">
        <f t="shared" si="0"/>
        <v>1567.58</v>
      </c>
      <c r="G14" s="60"/>
      <c r="H14" s="71"/>
      <c r="I14" s="72"/>
    </row>
    <row r="15" spans="2:9">
      <c r="B15" s="4">
        <v>40977</v>
      </c>
      <c r="C15" s="5" t="s">
        <v>45</v>
      </c>
      <c r="D15" s="87">
        <v>29</v>
      </c>
      <c r="E15" s="6"/>
      <c r="F15" s="63">
        <f t="shared" si="0"/>
        <v>1596.58</v>
      </c>
      <c r="H15" s="71"/>
      <c r="I15" s="72"/>
    </row>
    <row r="16" spans="2:9">
      <c r="B16" s="4">
        <v>40982</v>
      </c>
      <c r="C16" s="5" t="s">
        <v>46</v>
      </c>
      <c r="D16" s="8"/>
      <c r="E16" s="80">
        <v>120</v>
      </c>
      <c r="F16" s="63">
        <f t="shared" si="0"/>
        <v>1476.58</v>
      </c>
      <c r="G16" s="60"/>
      <c r="H16" s="71"/>
      <c r="I16" s="72"/>
    </row>
    <row r="17" spans="2:9">
      <c r="B17" s="4">
        <v>40983</v>
      </c>
      <c r="C17" s="5" t="str">
        <f>'Marathon Challenge 2012'!B6</f>
        <v>Online Entries 2</v>
      </c>
      <c r="D17" s="88">
        <f>'Marathon Challenge 2012'!C6</f>
        <v>198</v>
      </c>
      <c r="E17" s="6"/>
      <c r="F17" s="63">
        <f t="shared" si="0"/>
        <v>1674.58</v>
      </c>
      <c r="G17" s="60"/>
      <c r="H17" s="71"/>
      <c r="I17" s="72"/>
    </row>
    <row r="18" spans="2:9">
      <c r="B18" s="4">
        <v>40991</v>
      </c>
      <c r="C18" s="5" t="s">
        <v>74</v>
      </c>
      <c r="D18" s="88">
        <v>30</v>
      </c>
      <c r="E18" s="6"/>
      <c r="F18" s="63">
        <f t="shared" si="0"/>
        <v>1704.58</v>
      </c>
      <c r="G18" s="60"/>
      <c r="H18" s="71"/>
      <c r="I18" s="72"/>
    </row>
    <row r="19" spans="2:9">
      <c r="B19" s="4">
        <v>40994</v>
      </c>
      <c r="C19" s="5" t="s">
        <v>75</v>
      </c>
      <c r="D19" s="88">
        <v>30</v>
      </c>
      <c r="E19" s="6"/>
      <c r="F19" s="63">
        <f t="shared" si="0"/>
        <v>1734.58</v>
      </c>
      <c r="G19" s="60">
        <v>1854.58</v>
      </c>
      <c r="H19" s="74">
        <f>G19-F19</f>
        <v>120</v>
      </c>
      <c r="I19" s="72" t="s">
        <v>76</v>
      </c>
    </row>
    <row r="20" spans="2:9">
      <c r="B20" s="4">
        <v>41004</v>
      </c>
      <c r="C20" s="5" t="s">
        <v>67</v>
      </c>
      <c r="D20" s="8"/>
      <c r="E20" s="80">
        <v>672</v>
      </c>
      <c r="F20" s="63">
        <f t="shared" si="0"/>
        <v>1062.58</v>
      </c>
      <c r="G20" s="60"/>
      <c r="H20" s="71"/>
      <c r="I20" s="72"/>
    </row>
    <row r="21" spans="2:9">
      <c r="B21" s="4">
        <v>41012</v>
      </c>
      <c r="C21" s="5" t="s">
        <v>60</v>
      </c>
      <c r="D21" s="89">
        <f>8*15</f>
        <v>120</v>
      </c>
      <c r="E21" s="6"/>
      <c r="F21" s="63">
        <f t="shared" si="0"/>
        <v>1182.58</v>
      </c>
      <c r="G21" s="60"/>
      <c r="H21" s="71"/>
      <c r="I21" s="72"/>
    </row>
    <row r="22" spans="2:9">
      <c r="B22" s="4">
        <v>41012</v>
      </c>
      <c r="C22" s="5" t="s">
        <v>61</v>
      </c>
      <c r="D22" s="89">
        <f>5*60</f>
        <v>300</v>
      </c>
      <c r="E22" s="6"/>
      <c r="F22" s="63">
        <f t="shared" si="0"/>
        <v>1482.58</v>
      </c>
      <c r="G22" s="76"/>
      <c r="H22" s="73"/>
      <c r="I22" s="72"/>
    </row>
    <row r="23" spans="2:9">
      <c r="B23" s="4">
        <v>41012</v>
      </c>
      <c r="C23" s="68" t="str">
        <f>'Marathon Challenge 2012'!B5</f>
        <v>Entry Fees 2</v>
      </c>
      <c r="D23" s="90">
        <f>'Marathon Challenge 2012'!C5</f>
        <v>332</v>
      </c>
      <c r="E23" s="6"/>
      <c r="F23" s="63">
        <f t="shared" si="0"/>
        <v>1814.58</v>
      </c>
      <c r="G23" s="76"/>
      <c r="H23" s="73"/>
      <c r="I23" s="72"/>
    </row>
    <row r="24" spans="2:9">
      <c r="B24" s="4">
        <v>41022</v>
      </c>
      <c r="C24" s="5" t="s">
        <v>81</v>
      </c>
      <c r="D24" s="8"/>
      <c r="E24" s="80">
        <v>446</v>
      </c>
      <c r="F24" s="63">
        <f t="shared" si="0"/>
        <v>1368.58</v>
      </c>
      <c r="G24" s="79"/>
      <c r="H24" s="73"/>
      <c r="I24" s="72" t="s">
        <v>147</v>
      </c>
    </row>
    <row r="25" spans="2:9">
      <c r="B25" s="4">
        <v>41022</v>
      </c>
      <c r="C25" s="5" t="str">
        <f>'Marathon Challenge 2012'!B7</f>
        <v>Online Entries 3</v>
      </c>
      <c r="D25" s="89">
        <f>'Marathon Challenge 2012'!C7</f>
        <v>466</v>
      </c>
      <c r="E25" s="6"/>
      <c r="F25" s="63">
        <f t="shared" si="0"/>
        <v>1834.58</v>
      </c>
      <c r="G25" s="76"/>
      <c r="H25" s="73"/>
      <c r="I25" s="72"/>
    </row>
    <row r="26" spans="2:9">
      <c r="B26" s="4">
        <v>41031</v>
      </c>
      <c r="C26" s="5" t="str">
        <f>'Marathon Challenge 2012'!B8</f>
        <v>Entry Fees 3</v>
      </c>
      <c r="D26" s="89">
        <f>'Marathon Challenge 2012'!C8</f>
        <v>364</v>
      </c>
      <c r="E26" s="6"/>
      <c r="F26" s="63">
        <f t="shared" si="0"/>
        <v>2198.58</v>
      </c>
      <c r="G26" s="60"/>
      <c r="H26" s="71"/>
      <c r="I26" s="72"/>
    </row>
    <row r="27" spans="2:9">
      <c r="B27" s="4">
        <v>41031</v>
      </c>
      <c r="C27" s="5" t="s">
        <v>108</v>
      </c>
      <c r="D27" s="89">
        <v>27</v>
      </c>
      <c r="E27" s="6"/>
      <c r="F27" s="63">
        <f t="shared" si="0"/>
        <v>2225.58</v>
      </c>
      <c r="G27" s="60">
        <v>2671.58</v>
      </c>
      <c r="H27" s="74">
        <f>G27-F27</f>
        <v>446</v>
      </c>
      <c r="I27" s="72" t="s">
        <v>109</v>
      </c>
    </row>
    <row r="28" spans="2:9">
      <c r="B28" s="4">
        <v>41046</v>
      </c>
      <c r="C28" s="5" t="str">
        <f>'Marathon Challenge 2012'!B9</f>
        <v>Entry Fees 4</v>
      </c>
      <c r="D28" s="89">
        <f>'Marathon Challenge 2012'!C9</f>
        <v>475</v>
      </c>
      <c r="E28" s="6"/>
      <c r="F28" s="63">
        <f t="shared" si="0"/>
        <v>2700.58</v>
      </c>
      <c r="G28" s="76"/>
      <c r="H28" s="73"/>
      <c r="I28" s="72"/>
    </row>
    <row r="29" spans="2:9">
      <c r="B29" s="4">
        <v>41046</v>
      </c>
      <c r="C29" s="5" t="s">
        <v>133</v>
      </c>
      <c r="D29" s="89">
        <v>54</v>
      </c>
      <c r="E29" s="6"/>
      <c r="F29" s="63">
        <f t="shared" si="0"/>
        <v>2754.58</v>
      </c>
      <c r="G29" s="76"/>
      <c r="H29" s="73"/>
      <c r="I29" s="72"/>
    </row>
    <row r="30" spans="2:9">
      <c r="B30" s="4">
        <v>41046</v>
      </c>
      <c r="C30" s="5" t="s">
        <v>134</v>
      </c>
      <c r="D30" s="75"/>
      <c r="E30" s="80">
        <v>1000</v>
      </c>
      <c r="F30" s="63">
        <f t="shared" si="0"/>
        <v>1754.58</v>
      </c>
      <c r="G30" s="76"/>
      <c r="H30" s="73"/>
      <c r="I30" s="72"/>
    </row>
    <row r="31" spans="2:9">
      <c r="B31" s="4">
        <v>41046</v>
      </c>
      <c r="C31" s="5" t="str">
        <f>'Marathon Challenge 2012'!B10</f>
        <v>Online Entries 4</v>
      </c>
      <c r="D31" s="89">
        <f>'Marathon Challenge 2012'!C10</f>
        <v>704</v>
      </c>
      <c r="E31" s="6"/>
      <c r="F31" s="63">
        <f t="shared" si="0"/>
        <v>2458.58</v>
      </c>
      <c r="G31" s="76"/>
      <c r="H31" s="73"/>
      <c r="I31" s="72"/>
    </row>
    <row r="32" spans="2:9">
      <c r="B32" s="4">
        <v>41050</v>
      </c>
      <c r="C32" s="5" t="s">
        <v>136</v>
      </c>
      <c r="D32" s="75"/>
      <c r="E32" s="80">
        <v>250</v>
      </c>
      <c r="F32" s="63">
        <f t="shared" si="0"/>
        <v>2208.58</v>
      </c>
      <c r="G32" s="60">
        <v>2654.58</v>
      </c>
      <c r="H32" s="74">
        <f>G32-F32</f>
        <v>446</v>
      </c>
      <c r="I32" s="72" t="s">
        <v>169</v>
      </c>
    </row>
    <row r="33" spans="2:9">
      <c r="B33" s="4">
        <v>41067</v>
      </c>
      <c r="C33" s="5" t="str">
        <f>'Marathon Challenge 2012'!B11</f>
        <v>Entry Fees 5</v>
      </c>
      <c r="D33" s="89">
        <f>'Marathon Challenge 2012'!C11</f>
        <v>651</v>
      </c>
      <c r="E33" s="6"/>
      <c r="F33" s="63">
        <f t="shared" si="0"/>
        <v>2859.58</v>
      </c>
      <c r="G33" s="76"/>
      <c r="H33" s="73"/>
      <c r="I33" s="72"/>
    </row>
    <row r="34" spans="2:9">
      <c r="B34" s="4">
        <v>41067</v>
      </c>
      <c r="C34" s="5" t="s">
        <v>177</v>
      </c>
      <c r="D34" s="89">
        <v>225</v>
      </c>
      <c r="E34" s="6"/>
      <c r="F34" s="63">
        <f t="shared" si="0"/>
        <v>3084.58</v>
      </c>
      <c r="G34" s="60"/>
      <c r="H34" s="71"/>
      <c r="I34" s="58"/>
    </row>
    <row r="35" spans="2:9">
      <c r="B35" s="4">
        <v>41071</v>
      </c>
      <c r="C35" s="5" t="s">
        <v>263</v>
      </c>
      <c r="D35" s="75"/>
      <c r="E35" s="80">
        <v>200</v>
      </c>
      <c r="F35" s="63">
        <f t="shared" si="0"/>
        <v>2884.58</v>
      </c>
      <c r="G35" s="60"/>
      <c r="H35" s="71"/>
      <c r="I35" s="77"/>
    </row>
    <row r="36" spans="2:9">
      <c r="B36" s="4">
        <v>41077</v>
      </c>
      <c r="C36" s="5" t="str">
        <f>'Marathon Challenge 2012'!B12</f>
        <v>Online Entries 5</v>
      </c>
      <c r="D36" s="94">
        <f>'Marathon Challenge 2012'!C12</f>
        <v>1258</v>
      </c>
      <c r="E36" s="6"/>
      <c r="F36" s="63">
        <f t="shared" si="0"/>
        <v>4142.58</v>
      </c>
      <c r="G36" s="60"/>
      <c r="H36" s="71"/>
      <c r="I36" s="72"/>
    </row>
    <row r="37" spans="2:9">
      <c r="B37" s="4">
        <v>41078</v>
      </c>
      <c r="C37" s="5" t="s">
        <v>179</v>
      </c>
      <c r="D37" s="78"/>
      <c r="E37" s="80">
        <v>500</v>
      </c>
      <c r="F37" s="63">
        <f t="shared" si="0"/>
        <v>3642.58</v>
      </c>
      <c r="G37" s="60"/>
      <c r="H37" s="73"/>
      <c r="I37" s="72"/>
    </row>
    <row r="38" spans="2:9">
      <c r="B38" s="4">
        <v>41078</v>
      </c>
      <c r="C38" s="5" t="str">
        <f>'Marathon Challenge 2012'!B13</f>
        <v>Entry Fees 6</v>
      </c>
      <c r="D38" s="94">
        <f>'Marathon Challenge 2012'!C13</f>
        <v>610</v>
      </c>
      <c r="E38" s="6"/>
      <c r="F38" s="63">
        <f t="shared" si="0"/>
        <v>4252.58</v>
      </c>
      <c r="G38" s="60"/>
      <c r="H38" s="73"/>
      <c r="I38" s="72"/>
    </row>
    <row r="39" spans="2:9">
      <c r="B39" s="4">
        <v>41087</v>
      </c>
      <c r="C39" s="5" t="str">
        <f>'Marathon Challenge 2012'!B14</f>
        <v>Entry Fees 7</v>
      </c>
      <c r="D39" s="94">
        <f>'Marathon Challenge 2012'!C14</f>
        <v>634</v>
      </c>
      <c r="E39" s="6"/>
      <c r="F39" s="63">
        <f t="shared" si="0"/>
        <v>4886.58</v>
      </c>
      <c r="G39" s="60"/>
      <c r="H39" s="71"/>
      <c r="I39" s="72"/>
    </row>
    <row r="40" spans="2:9">
      <c r="B40" s="4">
        <v>41088</v>
      </c>
      <c r="C40" s="5" t="s">
        <v>258</v>
      </c>
      <c r="D40" s="8"/>
      <c r="E40" s="80">
        <v>500</v>
      </c>
      <c r="F40" s="63">
        <f t="shared" si="0"/>
        <v>4386.58</v>
      </c>
      <c r="G40" s="60"/>
      <c r="H40" s="73"/>
      <c r="I40" s="72"/>
    </row>
    <row r="41" spans="2:9">
      <c r="B41" s="4">
        <v>41092</v>
      </c>
      <c r="C41" s="5" t="s">
        <v>260</v>
      </c>
      <c r="D41" s="94">
        <v>106</v>
      </c>
      <c r="E41" s="6"/>
      <c r="F41" s="63">
        <f t="shared" si="0"/>
        <v>4492.58</v>
      </c>
      <c r="G41" s="60">
        <v>5492.58</v>
      </c>
      <c r="H41" s="74">
        <f>G41-F41</f>
        <v>1000</v>
      </c>
      <c r="I41" s="72" t="s">
        <v>261</v>
      </c>
    </row>
    <row r="42" spans="2:9">
      <c r="B42" s="4">
        <v>41106</v>
      </c>
      <c r="C42" s="5" t="s">
        <v>279</v>
      </c>
      <c r="D42" s="94">
        <v>25</v>
      </c>
      <c r="E42" s="6"/>
      <c r="F42" s="63">
        <f t="shared" si="0"/>
        <v>4517.58</v>
      </c>
      <c r="G42" s="60"/>
      <c r="H42" s="74"/>
      <c r="I42" s="72"/>
    </row>
    <row r="43" spans="2:9">
      <c r="B43" s="4">
        <v>41107</v>
      </c>
      <c r="C43" s="5" t="str">
        <f>'Marathon Challenge 2012'!B16</f>
        <v>Online Entries 6</v>
      </c>
      <c r="D43" s="97">
        <f>'Marathon Challenge 2012'!C16</f>
        <v>929</v>
      </c>
      <c r="E43" s="6"/>
      <c r="F43" s="63">
        <f t="shared" si="0"/>
        <v>5446.58</v>
      </c>
      <c r="G43" s="60"/>
      <c r="H43" s="71"/>
      <c r="I43" s="72"/>
    </row>
    <row r="44" spans="2:9">
      <c r="B44" s="4">
        <v>41116</v>
      </c>
      <c r="C44" s="68" t="str">
        <f>'Marathon Challenge 2012'!B17</f>
        <v>Entry Fees 8</v>
      </c>
      <c r="D44" s="97">
        <f>'Marathon Challenge 2012'!C17</f>
        <v>210</v>
      </c>
      <c r="E44" s="6"/>
      <c r="F44" s="63">
        <f t="shared" si="0"/>
        <v>5656.58</v>
      </c>
      <c r="G44" s="60"/>
      <c r="H44" s="71"/>
      <c r="I44" s="72"/>
    </row>
    <row r="45" spans="2:9">
      <c r="B45" s="4">
        <v>41116</v>
      </c>
      <c r="C45" s="68" t="s">
        <v>265</v>
      </c>
      <c r="D45" s="97">
        <v>35</v>
      </c>
      <c r="E45" s="6"/>
      <c r="F45" s="63">
        <f t="shared" si="0"/>
        <v>5691.58</v>
      </c>
      <c r="G45" s="60"/>
      <c r="H45" s="71"/>
      <c r="I45" s="72"/>
    </row>
    <row r="46" spans="2:9">
      <c r="B46" s="4">
        <v>41122</v>
      </c>
      <c r="C46" s="68" t="s">
        <v>275</v>
      </c>
      <c r="D46" s="8"/>
      <c r="E46" s="80">
        <v>118</v>
      </c>
      <c r="F46" s="63">
        <f t="shared" si="0"/>
        <v>5573.58</v>
      </c>
      <c r="G46" s="60">
        <v>5691.58</v>
      </c>
      <c r="H46" s="74">
        <f>G46-F46</f>
        <v>118</v>
      </c>
      <c r="I46" s="72" t="s">
        <v>280</v>
      </c>
    </row>
    <row r="47" spans="2:9">
      <c r="B47" s="4">
        <v>41128</v>
      </c>
      <c r="C47" s="99" t="s">
        <v>287</v>
      </c>
      <c r="D47" s="110">
        <v>20</v>
      </c>
      <c r="E47" s="6"/>
      <c r="F47" s="63">
        <f t="shared" si="0"/>
        <v>5593.58</v>
      </c>
      <c r="G47" s="60"/>
      <c r="H47" s="74"/>
      <c r="I47" s="72"/>
    </row>
    <row r="48" spans="2:9">
      <c r="B48" s="4">
        <v>41136</v>
      </c>
      <c r="C48" s="99" t="s">
        <v>281</v>
      </c>
      <c r="D48" s="8"/>
      <c r="E48" s="80">
        <v>500</v>
      </c>
      <c r="F48" s="63">
        <f t="shared" si="0"/>
        <v>5093.58</v>
      </c>
      <c r="G48" s="60"/>
      <c r="H48" s="71"/>
      <c r="I48" s="58"/>
    </row>
    <row r="49" spans="2:9">
      <c r="B49" s="4">
        <v>41144</v>
      </c>
      <c r="C49" s="5" t="s">
        <v>282</v>
      </c>
      <c r="D49" s="6"/>
      <c r="E49" s="80">
        <v>1000</v>
      </c>
      <c r="F49" s="63">
        <f t="shared" si="0"/>
        <v>4093.58</v>
      </c>
      <c r="G49" s="60"/>
      <c r="H49" s="73"/>
      <c r="I49" s="72"/>
    </row>
    <row r="50" spans="2:9">
      <c r="B50" s="4">
        <v>41144</v>
      </c>
      <c r="C50" s="5" t="s">
        <v>216</v>
      </c>
      <c r="D50" s="6"/>
      <c r="E50" s="80">
        <v>1000</v>
      </c>
      <c r="F50" s="63">
        <f t="shared" si="0"/>
        <v>3093.58</v>
      </c>
      <c r="G50" s="60"/>
      <c r="H50" s="73"/>
      <c r="I50" s="72"/>
    </row>
    <row r="51" spans="2:9">
      <c r="B51" s="4">
        <v>41145</v>
      </c>
      <c r="C51" s="5" t="s">
        <v>283</v>
      </c>
      <c r="D51" s="6"/>
      <c r="E51" s="80">
        <v>500</v>
      </c>
      <c r="F51" s="63">
        <f t="shared" si="0"/>
        <v>2593.58</v>
      </c>
      <c r="G51" s="60"/>
      <c r="H51" s="73"/>
      <c r="I51" s="72"/>
    </row>
    <row r="52" spans="2:9">
      <c r="B52" s="4">
        <v>41145</v>
      </c>
      <c r="C52" s="5" t="s">
        <v>284</v>
      </c>
      <c r="D52" s="6"/>
      <c r="E52" s="80">
        <v>500</v>
      </c>
      <c r="F52" s="63">
        <f t="shared" si="0"/>
        <v>2093.58</v>
      </c>
      <c r="G52" s="60"/>
      <c r="H52" s="73"/>
      <c r="I52" s="72"/>
    </row>
    <row r="53" spans="2:9">
      <c r="B53" s="4">
        <v>41145</v>
      </c>
      <c r="C53" s="5" t="s">
        <v>285</v>
      </c>
      <c r="D53" s="6"/>
      <c r="E53" s="80">
        <v>500</v>
      </c>
      <c r="F53" s="63">
        <f t="shared" si="0"/>
        <v>1593.58</v>
      </c>
      <c r="G53" s="60">
        <v>3093.58</v>
      </c>
      <c r="H53" s="74">
        <f>G53-F53</f>
        <v>1500</v>
      </c>
      <c r="I53" s="72" t="s">
        <v>288</v>
      </c>
    </row>
    <row r="54" spans="2:9">
      <c r="B54" s="4">
        <v>41166</v>
      </c>
      <c r="C54" s="5" t="s">
        <v>286</v>
      </c>
      <c r="D54" s="6"/>
      <c r="E54" s="80">
        <v>136.5</v>
      </c>
      <c r="F54" s="63">
        <f t="shared" si="0"/>
        <v>1457.08</v>
      </c>
      <c r="G54" s="60"/>
      <c r="H54" s="74"/>
      <c r="I54" s="72"/>
    </row>
    <row r="55" spans="2:9">
      <c r="B55" s="4">
        <v>41171</v>
      </c>
      <c r="C55" s="99" t="s">
        <v>326</v>
      </c>
      <c r="D55" s="6"/>
      <c r="E55" s="80">
        <v>500</v>
      </c>
      <c r="F55" s="63">
        <f t="shared" si="0"/>
        <v>957.07999999999993</v>
      </c>
      <c r="G55" s="60"/>
      <c r="H55" s="73"/>
      <c r="I55" s="72"/>
    </row>
    <row r="56" spans="2:9">
      <c r="B56" s="4">
        <v>41178</v>
      </c>
      <c r="C56" s="99" t="s">
        <v>350</v>
      </c>
      <c r="D56" s="6"/>
      <c r="E56" s="80">
        <v>120</v>
      </c>
      <c r="F56" s="63">
        <f t="shared" si="0"/>
        <v>837.07999999999993</v>
      </c>
      <c r="H56" s="74"/>
      <c r="I56" s="72"/>
    </row>
    <row r="57" spans="2:9">
      <c r="B57" s="4">
        <v>41184</v>
      </c>
      <c r="C57" s="99" t="s">
        <v>346</v>
      </c>
      <c r="D57" s="80">
        <v>7</v>
      </c>
      <c r="E57" s="6"/>
      <c r="F57" s="63">
        <f t="shared" si="0"/>
        <v>844.07999999999993</v>
      </c>
      <c r="G57" s="60"/>
      <c r="H57" s="74"/>
      <c r="I57" s="72"/>
    </row>
    <row r="58" spans="2:9">
      <c r="B58" s="4">
        <v>41184</v>
      </c>
      <c r="C58" s="99" t="s">
        <v>347</v>
      </c>
      <c r="D58" s="80">
        <v>17</v>
      </c>
      <c r="E58" s="6"/>
      <c r="F58" s="63">
        <f t="shared" si="0"/>
        <v>861.07999999999993</v>
      </c>
      <c r="G58" s="60">
        <v>1861.08</v>
      </c>
      <c r="H58" s="74">
        <f>G58-F58</f>
        <v>1000</v>
      </c>
      <c r="I58" s="72" t="s">
        <v>345</v>
      </c>
    </row>
    <row r="59" spans="2:9">
      <c r="B59" s="4">
        <v>41187</v>
      </c>
      <c r="C59" s="5" t="s">
        <v>351</v>
      </c>
      <c r="D59" s="6"/>
      <c r="E59" s="80">
        <v>46</v>
      </c>
      <c r="F59" s="63">
        <f t="shared" si="0"/>
        <v>815.07999999999993</v>
      </c>
      <c r="G59" s="60"/>
      <c r="H59" s="73"/>
      <c r="I59" s="72"/>
    </row>
    <row r="60" spans="2:9">
      <c r="B60" s="4">
        <v>41187</v>
      </c>
      <c r="C60" s="5" t="s">
        <v>352</v>
      </c>
      <c r="D60" s="6"/>
      <c r="E60" s="80">
        <v>57</v>
      </c>
      <c r="F60" s="63">
        <f t="shared" si="0"/>
        <v>758.07999999999993</v>
      </c>
      <c r="G60" s="60"/>
      <c r="H60" s="73"/>
      <c r="I60" s="72"/>
    </row>
    <row r="61" spans="2:9">
      <c r="B61" s="4">
        <v>41187</v>
      </c>
      <c r="C61" s="5" t="s">
        <v>354</v>
      </c>
      <c r="D61" s="6"/>
      <c r="E61" s="80">
        <v>63</v>
      </c>
      <c r="F61" s="63">
        <f t="shared" si="0"/>
        <v>695.07999999999993</v>
      </c>
      <c r="G61" s="60"/>
      <c r="H61" s="73"/>
      <c r="I61" s="72"/>
    </row>
    <row r="62" spans="2:9">
      <c r="B62" s="4">
        <v>41187</v>
      </c>
      <c r="C62" s="5" t="s">
        <v>349</v>
      </c>
      <c r="D62" s="6"/>
      <c r="E62" s="80">
        <v>70</v>
      </c>
      <c r="F62" s="63">
        <f t="shared" si="0"/>
        <v>625.07999999999993</v>
      </c>
      <c r="G62" s="60"/>
      <c r="H62" s="73"/>
      <c r="I62" s="72"/>
    </row>
    <row r="63" spans="2:9">
      <c r="B63" s="4">
        <v>41194</v>
      </c>
      <c r="C63" s="5" t="s">
        <v>355</v>
      </c>
      <c r="D63" s="80">
        <v>17</v>
      </c>
      <c r="E63" s="6"/>
      <c r="F63" s="63">
        <f t="shared" si="0"/>
        <v>642.07999999999993</v>
      </c>
      <c r="G63" s="60"/>
      <c r="H63" s="70"/>
      <c r="I63" s="72"/>
    </row>
    <row r="64" spans="2:9">
      <c r="B64" s="4">
        <v>41208</v>
      </c>
      <c r="C64" s="5" t="s">
        <v>348</v>
      </c>
      <c r="D64" s="80">
        <v>96</v>
      </c>
      <c r="E64" s="6"/>
      <c r="F64" s="63">
        <f t="shared" si="0"/>
        <v>738.07999999999993</v>
      </c>
      <c r="G64" s="60">
        <v>795.08</v>
      </c>
      <c r="H64" s="74">
        <f>G64-F64</f>
        <v>57.000000000000114</v>
      </c>
      <c r="I64" s="72" t="s">
        <v>356</v>
      </c>
    </row>
    <row r="65" spans="2:9">
      <c r="B65" s="4">
        <v>41221</v>
      </c>
      <c r="C65" s="5" t="s">
        <v>353</v>
      </c>
      <c r="D65" s="6"/>
      <c r="E65" s="80">
        <v>253.5</v>
      </c>
      <c r="F65" s="111">
        <f t="shared" si="0"/>
        <v>484.57999999999993</v>
      </c>
      <c r="G65" s="60">
        <v>738.08</v>
      </c>
      <c r="H65" s="74">
        <f>G65-F65</f>
        <v>253.50000000000011</v>
      </c>
      <c r="I65" s="72" t="s">
        <v>357</v>
      </c>
    </row>
    <row r="66" spans="2:9">
      <c r="B66" s="4"/>
      <c r="C66" s="5"/>
      <c r="D66" s="6"/>
      <c r="E66" s="6"/>
      <c r="F66" s="63"/>
      <c r="G66" s="60"/>
      <c r="H66" s="71"/>
      <c r="I66" s="72"/>
    </row>
    <row r="67" spans="2:9">
      <c r="B67" s="4"/>
      <c r="C67" s="5"/>
      <c r="D67" s="6"/>
      <c r="E67" s="6"/>
      <c r="F67" s="63"/>
      <c r="G67" s="60"/>
      <c r="H67" s="71"/>
      <c r="I67" s="72"/>
    </row>
    <row r="68" spans="2:9">
      <c r="B68" s="4"/>
      <c r="C68" s="5"/>
      <c r="D68" s="6"/>
      <c r="E68" s="6"/>
      <c r="F68" s="62"/>
      <c r="G68" s="60"/>
      <c r="H68" s="41"/>
      <c r="I68" s="44"/>
    </row>
    <row r="69" spans="2:9">
      <c r="B69" s="4"/>
      <c r="C69" s="5"/>
      <c r="D69" s="6"/>
      <c r="E69" s="6"/>
      <c r="F69" s="62"/>
      <c r="G69" s="60"/>
      <c r="H69" s="41"/>
      <c r="I69" s="44"/>
    </row>
    <row r="70" spans="2:9">
      <c r="B70" s="4"/>
      <c r="C70" s="5"/>
      <c r="D70" s="6"/>
      <c r="E70" s="6"/>
      <c r="F70" s="62"/>
      <c r="G70" s="60"/>
      <c r="H70" s="41"/>
      <c r="I70" s="44"/>
    </row>
    <row r="71" spans="2:9">
      <c r="B71" s="4"/>
      <c r="C71" s="5"/>
      <c r="D71" s="6"/>
      <c r="E71" s="6"/>
      <c r="F71" s="62"/>
      <c r="G71" s="60"/>
      <c r="H71" s="41"/>
      <c r="I71" s="44"/>
    </row>
    <row r="72" spans="2:9">
      <c r="B72" s="4"/>
      <c r="C72" s="5"/>
      <c r="D72" s="6"/>
      <c r="E72" s="6"/>
      <c r="F72" s="62"/>
      <c r="G72" s="60"/>
      <c r="H72" s="41"/>
      <c r="I72" s="44"/>
    </row>
    <row r="73" spans="2:9">
      <c r="B73" s="4"/>
      <c r="C73" s="5"/>
      <c r="D73" s="6"/>
      <c r="E73" s="6"/>
      <c r="F73" s="62"/>
      <c r="G73" s="60"/>
      <c r="H73" s="41"/>
      <c r="I73" s="44"/>
    </row>
    <row r="74" spans="2:9">
      <c r="B74" s="4"/>
      <c r="C74" s="5"/>
      <c r="D74" s="6"/>
      <c r="E74" s="6"/>
      <c r="F74" s="62"/>
      <c r="G74" s="60"/>
      <c r="H74" s="41"/>
      <c r="I74" s="44"/>
    </row>
    <row r="75" spans="2:9">
      <c r="B75" s="4"/>
      <c r="C75" s="5"/>
      <c r="D75" s="8"/>
      <c r="E75" s="6"/>
      <c r="F75" s="62"/>
      <c r="G75" s="60"/>
      <c r="H75" s="41"/>
      <c r="I75" s="44"/>
    </row>
    <row r="76" spans="2:9">
      <c r="B76" s="4"/>
      <c r="C76" s="5"/>
      <c r="D76" s="8"/>
      <c r="E76" s="6"/>
      <c r="F76" s="62"/>
      <c r="G76" s="60"/>
      <c r="H76" s="41"/>
      <c r="I76" s="44"/>
    </row>
    <row r="77" spans="2:9">
      <c r="B77" s="4"/>
      <c r="C77" s="5"/>
      <c r="D77" s="8"/>
      <c r="E77" s="6"/>
      <c r="F77" s="62"/>
      <c r="G77" s="60"/>
      <c r="H77" s="61"/>
      <c r="I77" s="44"/>
    </row>
    <row r="78" spans="2:9">
      <c r="B78" s="4"/>
      <c r="C78" s="5"/>
      <c r="D78" s="8"/>
      <c r="E78" s="6"/>
      <c r="F78" s="62"/>
      <c r="G78" s="60"/>
      <c r="H78" s="61"/>
      <c r="I78" s="44"/>
    </row>
    <row r="79" spans="2:9">
      <c r="B79" s="4"/>
      <c r="C79" s="5"/>
      <c r="D79" s="8"/>
      <c r="E79" s="6"/>
      <c r="F79" s="59"/>
      <c r="G79" s="60"/>
      <c r="H79" s="61"/>
      <c r="I79" s="44"/>
    </row>
    <row r="105" spans="10:11">
      <c r="J105" s="29"/>
      <c r="K105" s="29"/>
    </row>
    <row r="106" spans="10:11">
      <c r="J106" s="29"/>
      <c r="K106" s="29"/>
    </row>
    <row r="107" spans="10:11">
      <c r="J107" s="29"/>
      <c r="K107" s="29"/>
    </row>
    <row r="108" spans="10:11">
      <c r="J108" s="29"/>
      <c r="K108" s="29"/>
    </row>
    <row r="109" spans="10:11">
      <c r="J109" s="29"/>
      <c r="K109" s="29"/>
    </row>
    <row r="110" spans="10:11">
      <c r="J110" s="29"/>
      <c r="K110" s="29"/>
    </row>
    <row r="111" spans="10:11">
      <c r="J111" s="29"/>
      <c r="K111" s="29"/>
    </row>
    <row r="112" spans="10:11">
      <c r="J112" s="29"/>
      <c r="K112" s="29"/>
    </row>
    <row r="113" spans="10:11">
      <c r="J113" s="29"/>
      <c r="K113" s="29"/>
    </row>
    <row r="114" spans="10:11">
      <c r="J114" s="29"/>
      <c r="K114" s="29"/>
    </row>
    <row r="115" spans="10:11">
      <c r="J115" s="29"/>
      <c r="K115" s="29"/>
    </row>
    <row r="116" spans="10:11">
      <c r="J116" s="29"/>
      <c r="K116" s="29"/>
    </row>
    <row r="117" spans="10:11">
      <c r="J117" s="29"/>
      <c r="K117" s="29"/>
    </row>
    <row r="118" spans="10:11">
      <c r="J118" s="29"/>
      <c r="K118" s="29"/>
    </row>
    <row r="119" spans="10:11">
      <c r="J119" s="29"/>
      <c r="K119" s="29"/>
    </row>
    <row r="120" spans="10:11">
      <c r="J120" s="29"/>
      <c r="K120" s="29"/>
    </row>
    <row r="121" spans="10:11">
      <c r="J121" s="29"/>
      <c r="K121" s="29"/>
    </row>
    <row r="122" spans="10:11">
      <c r="J122" s="29"/>
      <c r="K122" s="29"/>
    </row>
    <row r="123" spans="10:11">
      <c r="J123" s="29"/>
      <c r="K123" s="29"/>
    </row>
    <row r="124" spans="10:11">
      <c r="J124" s="36"/>
      <c r="K124" s="29"/>
    </row>
  </sheetData>
  <sheetProtection password="95B5" sheet="1" objects="1" scenarios="1"/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2"/>
  <sheetViews>
    <sheetView zoomScaleNormal="100" zoomScaleSheetLayoutView="100" workbookViewId="0"/>
  </sheetViews>
  <sheetFormatPr defaultRowHeight="12.75"/>
  <cols>
    <col min="2" max="2" width="37.5703125" customWidth="1"/>
    <col min="3" max="3" width="12.140625" customWidth="1"/>
    <col min="4" max="4" width="2" customWidth="1"/>
    <col min="5" max="5" width="55.42578125" customWidth="1"/>
    <col min="6" max="6" width="10.28515625" bestFit="1" customWidth="1"/>
    <col min="7" max="7" width="2.28515625" customWidth="1"/>
    <col min="8" max="8" width="33.28515625" customWidth="1"/>
    <col min="9" max="9" width="10.28515625" customWidth="1"/>
    <col min="10" max="10" width="10.42578125" customWidth="1"/>
    <col min="11" max="11" width="48.42578125" customWidth="1"/>
    <col min="12" max="12" width="11" customWidth="1"/>
  </cols>
  <sheetData>
    <row r="1" spans="2:9" ht="13.5" thickBot="1"/>
    <row r="2" spans="2:9" ht="14.25" thickTop="1" thickBot="1">
      <c r="B2" s="112" t="s">
        <v>6</v>
      </c>
      <c r="C2" s="113"/>
      <c r="D2" s="9"/>
      <c r="E2" s="112" t="s">
        <v>21</v>
      </c>
      <c r="F2" s="113"/>
      <c r="H2" s="112" t="s">
        <v>19</v>
      </c>
      <c r="I2" s="113"/>
    </row>
    <row r="3" spans="2:9" ht="13.5" thickTop="1">
      <c r="B3" s="16" t="s">
        <v>22</v>
      </c>
      <c r="C3" s="21">
        <f>140</f>
        <v>140</v>
      </c>
      <c r="D3" s="10"/>
      <c r="E3" s="16" t="s">
        <v>99</v>
      </c>
      <c r="F3" s="47">
        <v>148.24</v>
      </c>
      <c r="H3" s="16" t="s">
        <v>207</v>
      </c>
      <c r="I3" s="47">
        <v>102.5</v>
      </c>
    </row>
    <row r="4" spans="2:9">
      <c r="B4" s="16" t="str">
        <f>B56</f>
        <v>Entry Fees 1</v>
      </c>
      <c r="C4" s="21">
        <f>C56</f>
        <v>482</v>
      </c>
      <c r="D4" s="10"/>
      <c r="E4" s="52" t="s">
        <v>100</v>
      </c>
      <c r="F4" s="53">
        <v>251.7</v>
      </c>
      <c r="H4" s="16" t="s">
        <v>208</v>
      </c>
      <c r="I4" s="47">
        <f>56+63+35+35+60+28</f>
        <v>277</v>
      </c>
    </row>
    <row r="5" spans="2:9">
      <c r="B5" s="16" t="str">
        <f>B70</f>
        <v>Entry Fees 2</v>
      </c>
      <c r="C5" s="21">
        <f>C70</f>
        <v>332</v>
      </c>
      <c r="D5" s="10"/>
      <c r="E5" s="16"/>
      <c r="F5" s="47"/>
      <c r="H5" s="16" t="s">
        <v>209</v>
      </c>
      <c r="I5" s="57">
        <f>84*2.5</f>
        <v>210</v>
      </c>
    </row>
    <row r="6" spans="2:9">
      <c r="B6" s="16" t="s">
        <v>62</v>
      </c>
      <c r="C6" s="21">
        <f>174+24</f>
        <v>198</v>
      </c>
      <c r="D6" s="10"/>
      <c r="E6" s="16"/>
      <c r="F6" s="57"/>
      <c r="H6" s="16" t="s">
        <v>210</v>
      </c>
      <c r="I6" s="47">
        <f>31*2.5</f>
        <v>77.5</v>
      </c>
    </row>
    <row r="7" spans="2:9">
      <c r="B7" s="65" t="s">
        <v>82</v>
      </c>
      <c r="C7" s="21">
        <v>466</v>
      </c>
      <c r="D7" s="10"/>
      <c r="E7" s="16"/>
      <c r="F7" s="57"/>
      <c r="H7" s="16" t="s">
        <v>211</v>
      </c>
      <c r="I7" s="47">
        <v>80</v>
      </c>
    </row>
    <row r="8" spans="2:9">
      <c r="B8" s="16" t="str">
        <f>B86</f>
        <v>Entry Fees 3</v>
      </c>
      <c r="C8" s="21">
        <f>C86</f>
        <v>364</v>
      </c>
      <c r="D8" s="10"/>
      <c r="E8" s="16"/>
      <c r="F8" s="57"/>
      <c r="H8" s="16" t="s">
        <v>212</v>
      </c>
      <c r="I8" s="47">
        <v>30.6</v>
      </c>
    </row>
    <row r="9" spans="2:9">
      <c r="B9" s="16" t="str">
        <f>B112</f>
        <v>Entry Fees 4</v>
      </c>
      <c r="C9" s="21">
        <f>C112</f>
        <v>475</v>
      </c>
      <c r="D9" s="10"/>
      <c r="E9" s="16"/>
      <c r="F9" s="57"/>
      <c r="H9" s="16" t="s">
        <v>214</v>
      </c>
      <c r="I9" s="47">
        <v>65.66</v>
      </c>
    </row>
    <row r="10" spans="2:9">
      <c r="B10" s="16" t="s">
        <v>135</v>
      </c>
      <c r="C10" s="21">
        <f>704</f>
        <v>704</v>
      </c>
      <c r="D10" s="10"/>
      <c r="E10" s="16"/>
      <c r="F10" s="57"/>
      <c r="H10" s="16"/>
      <c r="I10" s="47"/>
    </row>
    <row r="11" spans="2:9">
      <c r="B11" s="16" t="str">
        <f>B143</f>
        <v>Entry Fees 5</v>
      </c>
      <c r="C11" s="21">
        <f>C143</f>
        <v>651</v>
      </c>
      <c r="D11" s="10"/>
      <c r="E11" s="16"/>
      <c r="F11" s="57"/>
      <c r="H11" s="16"/>
      <c r="I11" s="47"/>
    </row>
    <row r="12" spans="2:9">
      <c r="B12" s="16" t="s">
        <v>175</v>
      </c>
      <c r="C12" s="21">
        <f>1258</f>
        <v>1258</v>
      </c>
      <c r="D12" s="10"/>
      <c r="E12" s="16"/>
      <c r="F12" s="57"/>
      <c r="H12" s="16"/>
      <c r="I12" s="47"/>
    </row>
    <row r="13" spans="2:9">
      <c r="B13" s="16" t="str">
        <f>B177</f>
        <v>Entry Fees 6</v>
      </c>
      <c r="C13" s="21">
        <f>C177</f>
        <v>610</v>
      </c>
      <c r="D13" s="10"/>
      <c r="E13" s="16"/>
      <c r="F13" s="57"/>
      <c r="H13" s="16"/>
      <c r="I13" s="57"/>
    </row>
    <row r="14" spans="2:9" ht="13.5" thickBot="1">
      <c r="B14" s="16" t="str">
        <f>B207</f>
        <v>Entry Fees 7</v>
      </c>
      <c r="C14" s="21">
        <f>C207</f>
        <v>634</v>
      </c>
      <c r="D14" s="10"/>
      <c r="E14" s="16"/>
      <c r="F14" s="57"/>
      <c r="H14" s="48"/>
      <c r="I14" s="49"/>
    </row>
    <row r="15" spans="2:9" ht="14.25" thickTop="1" thickBot="1">
      <c r="B15" s="16" t="s">
        <v>256</v>
      </c>
      <c r="C15" s="28">
        <f>I3+I4+I5+I6+I7+I8+I9</f>
        <v>843.26</v>
      </c>
      <c r="D15" s="10"/>
      <c r="E15" s="48"/>
      <c r="F15" s="49"/>
      <c r="I15" s="66">
        <f>SUM(I3:I14)</f>
        <v>843.26</v>
      </c>
    </row>
    <row r="16" spans="2:9" ht="14.25" thickTop="1" thickBot="1">
      <c r="B16" s="16" t="s">
        <v>262</v>
      </c>
      <c r="C16" s="28">
        <v>929</v>
      </c>
      <c r="D16" s="10"/>
      <c r="F16" s="12">
        <f>SUM(F3:F15)</f>
        <v>399.94</v>
      </c>
    </row>
    <row r="17" spans="1:9" ht="13.5" thickBot="1">
      <c r="B17" s="48" t="str">
        <f>B211</f>
        <v>Entry Fees 8</v>
      </c>
      <c r="C17" s="22">
        <f>C211</f>
        <v>210</v>
      </c>
      <c r="D17" s="10"/>
      <c r="F17" s="11"/>
    </row>
    <row r="18" spans="1:9" ht="14.25" thickTop="1" thickBot="1">
      <c r="B18" s="15"/>
      <c r="C18" s="64">
        <f>SUM(C3:C17)</f>
        <v>8296.26</v>
      </c>
      <c r="D18" s="10"/>
      <c r="F18" s="11"/>
      <c r="H18" s="112" t="s">
        <v>18</v>
      </c>
      <c r="I18" s="113"/>
    </row>
    <row r="19" spans="1:9" ht="14.25" thickTop="1" thickBot="1">
      <c r="B19" s="17"/>
      <c r="C19" s="14"/>
      <c r="D19" s="10"/>
      <c r="E19" s="112" t="s">
        <v>20</v>
      </c>
      <c r="F19" s="113"/>
      <c r="I19" s="56">
        <f>SUM(F3:F15)</f>
        <v>399.94</v>
      </c>
    </row>
    <row r="20" spans="1:9" ht="13.5" thickTop="1">
      <c r="B20" s="17"/>
      <c r="C20" s="14"/>
      <c r="D20" s="10"/>
      <c r="E20" s="65" t="s">
        <v>251</v>
      </c>
      <c r="F20" s="47">
        <v>150</v>
      </c>
    </row>
    <row r="21" spans="1:9">
      <c r="B21" s="17"/>
      <c r="C21" s="14"/>
      <c r="D21" s="10"/>
      <c r="E21" s="65" t="s">
        <v>248</v>
      </c>
      <c r="F21" s="47">
        <v>50</v>
      </c>
      <c r="G21" s="13"/>
    </row>
    <row r="22" spans="1:9">
      <c r="B22" s="17"/>
      <c r="C22" s="14"/>
      <c r="E22" s="65" t="s">
        <v>257</v>
      </c>
      <c r="F22" s="47">
        <v>72</v>
      </c>
    </row>
    <row r="23" spans="1:9" ht="13.5" thickBot="1">
      <c r="B23" s="17"/>
      <c r="C23" s="14"/>
      <c r="E23" s="65" t="s">
        <v>249</v>
      </c>
      <c r="F23" s="47"/>
    </row>
    <row r="24" spans="1:9" ht="14.25" thickTop="1" thickBot="1">
      <c r="A24" s="45"/>
      <c r="B24" s="17"/>
      <c r="C24" s="14"/>
      <c r="D24" s="46"/>
      <c r="E24" s="65" t="s">
        <v>250</v>
      </c>
      <c r="F24" s="47">
        <v>830</v>
      </c>
      <c r="H24" s="112" t="s">
        <v>17</v>
      </c>
      <c r="I24" s="113"/>
    </row>
    <row r="25" spans="1:9" ht="13.5" thickTop="1">
      <c r="A25" s="17"/>
      <c r="B25" s="17"/>
      <c r="C25" s="14"/>
      <c r="D25" s="17"/>
      <c r="E25" s="65" t="s">
        <v>252</v>
      </c>
      <c r="F25" s="47">
        <v>70</v>
      </c>
      <c r="H25" s="16" t="s">
        <v>137</v>
      </c>
      <c r="I25" s="95">
        <v>250</v>
      </c>
    </row>
    <row r="26" spans="1:9">
      <c r="A26" s="17"/>
      <c r="B26" s="17"/>
      <c r="C26" s="14"/>
      <c r="D26" s="17"/>
      <c r="E26" s="65" t="s">
        <v>253</v>
      </c>
      <c r="F26" s="47">
        <v>2500</v>
      </c>
      <c r="H26" s="16" t="s">
        <v>178</v>
      </c>
      <c r="I26" s="96">
        <v>500</v>
      </c>
    </row>
    <row r="27" spans="1:9">
      <c r="A27" s="17"/>
      <c r="B27" s="17"/>
      <c r="C27" s="14"/>
      <c r="D27" s="17"/>
      <c r="E27" s="65"/>
      <c r="F27" s="47"/>
      <c r="H27" s="16" t="s">
        <v>213</v>
      </c>
      <c r="I27" s="95">
        <v>500</v>
      </c>
    </row>
    <row r="28" spans="1:9">
      <c r="A28" s="17"/>
      <c r="B28" s="17"/>
      <c r="C28" s="14"/>
      <c r="D28" s="17"/>
      <c r="E28" s="65"/>
      <c r="F28" s="47"/>
      <c r="H28" s="16" t="s">
        <v>215</v>
      </c>
      <c r="I28" s="98">
        <v>1000</v>
      </c>
    </row>
    <row r="29" spans="1:9" ht="13.5" thickBot="1">
      <c r="A29" s="17"/>
      <c r="B29" s="17"/>
      <c r="C29" s="14"/>
      <c r="D29" s="17"/>
      <c r="E29" s="48"/>
      <c r="F29" s="49"/>
      <c r="H29" s="16" t="s">
        <v>216</v>
      </c>
      <c r="I29" s="98">
        <v>1000</v>
      </c>
    </row>
    <row r="30" spans="1:9" ht="14.25" thickTop="1" thickBot="1">
      <c r="A30" s="17"/>
      <c r="B30" s="17"/>
      <c r="C30" s="14"/>
      <c r="D30" s="17"/>
      <c r="F30" s="66">
        <f>SUM(F20:F29)</f>
        <v>3672</v>
      </c>
      <c r="H30" s="16" t="s">
        <v>217</v>
      </c>
      <c r="I30" s="98">
        <v>500</v>
      </c>
    </row>
    <row r="31" spans="1:9" ht="13.5" thickTop="1">
      <c r="A31" s="17"/>
      <c r="B31" s="17"/>
      <c r="C31" s="14"/>
      <c r="D31" s="17"/>
      <c r="H31" s="16" t="s">
        <v>244</v>
      </c>
      <c r="I31" s="98">
        <v>500</v>
      </c>
    </row>
    <row r="32" spans="1:9">
      <c r="A32" s="17"/>
      <c r="B32" s="17"/>
      <c r="C32" s="14"/>
      <c r="D32" s="17"/>
      <c r="H32" s="16" t="s">
        <v>246</v>
      </c>
      <c r="I32" s="98">
        <v>500</v>
      </c>
    </row>
    <row r="33" spans="1:9">
      <c r="A33" s="17"/>
      <c r="B33" s="17"/>
      <c r="C33" s="14"/>
      <c r="D33" s="17"/>
      <c r="H33" s="16" t="s">
        <v>247</v>
      </c>
      <c r="I33" s="98">
        <v>500</v>
      </c>
    </row>
    <row r="34" spans="1:9">
      <c r="A34" s="17"/>
      <c r="B34" s="17"/>
      <c r="C34" s="14"/>
      <c r="D34" s="17"/>
      <c r="G34" s="13"/>
      <c r="H34" s="16" t="s">
        <v>245</v>
      </c>
      <c r="I34" s="98">
        <v>500</v>
      </c>
    </row>
    <row r="35" spans="1:9">
      <c r="A35" s="17"/>
      <c r="B35" s="17"/>
      <c r="C35" s="14"/>
      <c r="D35" s="17"/>
      <c r="G35" s="13"/>
      <c r="H35" s="16" t="s">
        <v>259</v>
      </c>
      <c r="I35" s="47"/>
    </row>
    <row r="36" spans="1:9">
      <c r="A36" s="17"/>
      <c r="B36" s="17"/>
      <c r="C36" s="14"/>
      <c r="D36" s="17"/>
      <c r="G36" s="13"/>
      <c r="H36" s="65" t="s">
        <v>254</v>
      </c>
      <c r="I36" s="47"/>
    </row>
    <row r="37" spans="1:9" ht="13.5" thickBot="1">
      <c r="A37" s="17"/>
      <c r="B37" s="17"/>
      <c r="C37" s="14"/>
      <c r="D37" s="17"/>
      <c r="G37" s="13"/>
      <c r="H37" s="93" t="s">
        <v>255</v>
      </c>
      <c r="I37" s="49"/>
    </row>
    <row r="38" spans="1:9" ht="14.25" thickTop="1" thickBot="1">
      <c r="A38" s="17"/>
      <c r="B38" s="17"/>
      <c r="C38" s="17"/>
      <c r="D38" s="17"/>
      <c r="G38" s="13"/>
      <c r="I38" s="50">
        <f>SUM(I24:I37)</f>
        <v>5750</v>
      </c>
    </row>
    <row r="39" spans="1:9" ht="14.25" thickTop="1" thickBot="1">
      <c r="A39" s="17"/>
      <c r="B39" s="54"/>
      <c r="C39" s="54"/>
      <c r="D39" s="17"/>
      <c r="G39" s="13"/>
    </row>
    <row r="40" spans="1:9" ht="14.25" thickTop="1" thickBot="1">
      <c r="A40" s="17"/>
      <c r="B40" s="19" t="s">
        <v>25</v>
      </c>
      <c r="C40" s="20">
        <v>37</v>
      </c>
      <c r="D40" s="17"/>
    </row>
    <row r="41" spans="1:9" ht="14.25" thickTop="1" thickBot="1">
      <c r="B41" s="16" t="s">
        <v>26</v>
      </c>
      <c r="C41" s="21">
        <v>29</v>
      </c>
      <c r="H41" s="55" t="s">
        <v>16</v>
      </c>
      <c r="I41" s="51">
        <f>C18-I15-I38</f>
        <v>1703</v>
      </c>
    </row>
    <row r="42" spans="1:9" ht="13.5" thickTop="1">
      <c r="B42" s="16" t="s">
        <v>27</v>
      </c>
      <c r="C42" s="21">
        <v>29</v>
      </c>
    </row>
    <row r="43" spans="1:9">
      <c r="B43" s="16" t="s">
        <v>28</v>
      </c>
      <c r="C43" s="21">
        <v>29</v>
      </c>
    </row>
    <row r="44" spans="1:9">
      <c r="B44" s="16" t="s">
        <v>29</v>
      </c>
      <c r="C44" s="21">
        <v>12</v>
      </c>
    </row>
    <row r="45" spans="1:9">
      <c r="B45" s="16" t="s">
        <v>30</v>
      </c>
      <c r="C45" s="21">
        <v>29</v>
      </c>
    </row>
    <row r="46" spans="1:9">
      <c r="B46" s="16" t="s">
        <v>34</v>
      </c>
      <c r="C46" s="21">
        <v>29</v>
      </c>
    </row>
    <row r="47" spans="1:9">
      <c r="B47" s="16" t="s">
        <v>35</v>
      </c>
      <c r="C47" s="21">
        <v>58</v>
      </c>
    </row>
    <row r="48" spans="1:9">
      <c r="B48" s="16" t="s">
        <v>36</v>
      </c>
      <c r="C48" s="21">
        <v>37</v>
      </c>
    </row>
    <row r="49" spans="2:3">
      <c r="B49" s="16" t="s">
        <v>37</v>
      </c>
      <c r="C49" s="21">
        <v>29</v>
      </c>
    </row>
    <row r="50" spans="2:3">
      <c r="B50" s="16" t="s">
        <v>38</v>
      </c>
      <c r="C50" s="21">
        <v>37</v>
      </c>
    </row>
    <row r="51" spans="2:3">
      <c r="B51" s="16" t="s">
        <v>39</v>
      </c>
      <c r="C51" s="21">
        <v>29</v>
      </c>
    </row>
    <row r="52" spans="2:3">
      <c r="B52" s="27" t="s">
        <v>40</v>
      </c>
      <c r="C52" s="21">
        <v>61</v>
      </c>
    </row>
    <row r="53" spans="2:3">
      <c r="B53" s="16" t="s">
        <v>41</v>
      </c>
      <c r="C53" s="21">
        <v>29</v>
      </c>
    </row>
    <row r="54" spans="2:3">
      <c r="B54" s="16" t="s">
        <v>42</v>
      </c>
      <c r="C54" s="21">
        <v>8</v>
      </c>
    </row>
    <row r="55" spans="2:3" ht="13.5" thickBot="1">
      <c r="B55" s="30"/>
      <c r="C55" s="31"/>
    </row>
    <row r="56" spans="2:3" ht="14.25" thickTop="1" thickBot="1">
      <c r="B56" s="25" t="s">
        <v>7</v>
      </c>
      <c r="C56" s="18">
        <f>SUM(C40:C55)</f>
        <v>482</v>
      </c>
    </row>
    <row r="57" spans="2:3" ht="14.25" thickTop="1" thickBot="1"/>
    <row r="58" spans="2:3" ht="13.5" thickTop="1">
      <c r="B58" s="19" t="s">
        <v>50</v>
      </c>
      <c r="C58" s="20">
        <v>29</v>
      </c>
    </row>
    <row r="59" spans="2:3">
      <c r="B59" s="16" t="s">
        <v>50</v>
      </c>
      <c r="C59" s="21">
        <v>29</v>
      </c>
    </row>
    <row r="60" spans="2:3">
      <c r="B60" s="16" t="s">
        <v>51</v>
      </c>
      <c r="C60" s="21">
        <v>29</v>
      </c>
    </row>
    <row r="61" spans="2:3">
      <c r="B61" s="16" t="s">
        <v>52</v>
      </c>
      <c r="C61" s="21">
        <v>17</v>
      </c>
    </row>
    <row r="62" spans="2:3">
      <c r="B62" s="16" t="s">
        <v>53</v>
      </c>
      <c r="C62" s="21">
        <v>29</v>
      </c>
    </row>
    <row r="63" spans="2:3">
      <c r="B63" s="16" t="s">
        <v>54</v>
      </c>
      <c r="C63" s="21">
        <v>46</v>
      </c>
    </row>
    <row r="64" spans="2:3">
      <c r="B64" s="16" t="s">
        <v>55</v>
      </c>
      <c r="C64" s="21">
        <v>58</v>
      </c>
    </row>
    <row r="65" spans="2:3">
      <c r="B65" s="16" t="s">
        <v>56</v>
      </c>
      <c r="C65" s="21">
        <v>58</v>
      </c>
    </row>
    <row r="66" spans="2:3">
      <c r="B66" s="16" t="s">
        <v>57</v>
      </c>
      <c r="C66" s="21">
        <v>12</v>
      </c>
    </row>
    <row r="67" spans="2:3">
      <c r="B67" s="16" t="s">
        <v>58</v>
      </c>
      <c r="C67" s="21">
        <v>8</v>
      </c>
    </row>
    <row r="68" spans="2:3">
      <c r="B68" s="65" t="s">
        <v>59</v>
      </c>
      <c r="C68" s="21">
        <v>17</v>
      </c>
    </row>
    <row r="69" spans="2:3" ht="13.5" thickBot="1">
      <c r="B69" s="32"/>
      <c r="C69" s="33"/>
    </row>
    <row r="70" spans="2:3" ht="14.25" thickTop="1" thickBot="1">
      <c r="B70" s="25" t="s">
        <v>8</v>
      </c>
      <c r="C70" s="26">
        <f>SUM(C58:C69)</f>
        <v>332</v>
      </c>
    </row>
    <row r="71" spans="2:3" ht="14.25" thickTop="1" thickBot="1"/>
    <row r="72" spans="2:3" ht="13.5" thickTop="1">
      <c r="B72" s="19" t="s">
        <v>87</v>
      </c>
      <c r="C72" s="20">
        <v>12</v>
      </c>
    </row>
    <row r="73" spans="2:3">
      <c r="B73" s="16" t="s">
        <v>88</v>
      </c>
      <c r="C73" s="21">
        <v>12</v>
      </c>
    </row>
    <row r="74" spans="2:3">
      <c r="B74" s="27" t="s">
        <v>89</v>
      </c>
      <c r="C74" s="28">
        <v>15</v>
      </c>
    </row>
    <row r="75" spans="2:3">
      <c r="B75" s="16" t="s">
        <v>90</v>
      </c>
      <c r="C75" s="21">
        <v>12</v>
      </c>
    </row>
    <row r="76" spans="2:3">
      <c r="B76" s="16" t="s">
        <v>91</v>
      </c>
      <c r="C76" s="21">
        <v>8</v>
      </c>
    </row>
    <row r="77" spans="2:3">
      <c r="B77" s="16" t="s">
        <v>92</v>
      </c>
      <c r="C77" s="21">
        <v>29</v>
      </c>
    </row>
    <row r="78" spans="2:3">
      <c r="B78" s="16" t="s">
        <v>93</v>
      </c>
      <c r="C78" s="21">
        <v>58</v>
      </c>
    </row>
    <row r="79" spans="2:3">
      <c r="B79" s="16" t="s">
        <v>94</v>
      </c>
      <c r="C79" s="21">
        <v>28</v>
      </c>
    </row>
    <row r="80" spans="2:3">
      <c r="B80" s="16" t="s">
        <v>54</v>
      </c>
      <c r="C80" s="21">
        <v>16</v>
      </c>
    </row>
    <row r="81" spans="2:3">
      <c r="B81" s="16" t="s">
        <v>95</v>
      </c>
      <c r="C81" s="21">
        <v>58</v>
      </c>
    </row>
    <row r="82" spans="2:3">
      <c r="B82" s="16" t="s">
        <v>96</v>
      </c>
      <c r="C82" s="21">
        <v>29</v>
      </c>
    </row>
    <row r="83" spans="2:3">
      <c r="B83" s="16" t="s">
        <v>97</v>
      </c>
      <c r="C83" s="21">
        <v>58</v>
      </c>
    </row>
    <row r="84" spans="2:3">
      <c r="B84" s="16" t="s">
        <v>98</v>
      </c>
      <c r="C84" s="21">
        <v>29</v>
      </c>
    </row>
    <row r="85" spans="2:3" ht="13.5" thickBot="1">
      <c r="B85" s="34"/>
      <c r="C85" s="31"/>
    </row>
    <row r="86" spans="2:3" ht="14.25" thickTop="1" thickBot="1">
      <c r="B86" s="23" t="s">
        <v>9</v>
      </c>
      <c r="C86" s="24">
        <f>SUM(C72:C85)</f>
        <v>364</v>
      </c>
    </row>
    <row r="87" spans="2:3" ht="14.25" thickTop="1" thickBot="1"/>
    <row r="88" spans="2:3" ht="13.5" thickTop="1">
      <c r="B88" s="19" t="s">
        <v>110</v>
      </c>
      <c r="C88" s="20">
        <v>8</v>
      </c>
    </row>
    <row r="89" spans="2:3">
      <c r="B89" s="16" t="s">
        <v>111</v>
      </c>
      <c r="C89" s="21">
        <v>29</v>
      </c>
    </row>
    <row r="90" spans="2:3">
      <c r="B90" s="16" t="s">
        <v>112</v>
      </c>
      <c r="C90" s="21">
        <v>8</v>
      </c>
    </row>
    <row r="91" spans="2:3">
      <c r="B91" s="16" t="s">
        <v>113</v>
      </c>
      <c r="C91" s="21">
        <v>29</v>
      </c>
    </row>
    <row r="92" spans="2:3">
      <c r="B92" s="16" t="s">
        <v>114</v>
      </c>
      <c r="C92" s="21">
        <v>12</v>
      </c>
    </row>
    <row r="93" spans="2:3">
      <c r="B93" s="16" t="s">
        <v>115</v>
      </c>
      <c r="C93" s="21">
        <v>12</v>
      </c>
    </row>
    <row r="94" spans="2:3">
      <c r="B94" s="16" t="s">
        <v>116</v>
      </c>
      <c r="C94" s="21">
        <v>16</v>
      </c>
    </row>
    <row r="95" spans="2:3">
      <c r="B95" s="16" t="s">
        <v>117</v>
      </c>
      <c r="C95" s="21">
        <v>8</v>
      </c>
    </row>
    <row r="96" spans="2:3">
      <c r="B96" s="16" t="s">
        <v>118</v>
      </c>
      <c r="C96" s="21">
        <v>45</v>
      </c>
    </row>
    <row r="97" spans="2:3">
      <c r="B97" s="16" t="s">
        <v>119</v>
      </c>
      <c r="C97" s="21">
        <v>8</v>
      </c>
    </row>
    <row r="98" spans="2:3">
      <c r="B98" s="16" t="s">
        <v>120</v>
      </c>
      <c r="C98" s="21">
        <v>8</v>
      </c>
    </row>
    <row r="99" spans="2:3">
      <c r="B99" s="16" t="s">
        <v>121</v>
      </c>
      <c r="C99" s="21">
        <v>29</v>
      </c>
    </row>
    <row r="100" spans="2:3">
      <c r="B100" s="16" t="s">
        <v>122</v>
      </c>
      <c r="C100" s="21">
        <v>8</v>
      </c>
    </row>
    <row r="101" spans="2:3" ht="12" customHeight="1">
      <c r="B101" s="16" t="s">
        <v>123</v>
      </c>
      <c r="C101" s="21">
        <v>29</v>
      </c>
    </row>
    <row r="102" spans="2:3" ht="12" customHeight="1">
      <c r="B102" s="16" t="s">
        <v>124</v>
      </c>
      <c r="C102" s="21">
        <v>12</v>
      </c>
    </row>
    <row r="103" spans="2:3" ht="12" customHeight="1">
      <c r="B103" s="16" t="s">
        <v>125</v>
      </c>
      <c r="C103" s="21">
        <v>58</v>
      </c>
    </row>
    <row r="104" spans="2:3" ht="12" customHeight="1">
      <c r="B104" s="16" t="s">
        <v>126</v>
      </c>
      <c r="C104" s="21">
        <v>8</v>
      </c>
    </row>
    <row r="105" spans="2:3" ht="12" customHeight="1">
      <c r="B105" s="16" t="s">
        <v>127</v>
      </c>
      <c r="C105" s="21">
        <v>16</v>
      </c>
    </row>
    <row r="106" spans="2:3" ht="12" customHeight="1">
      <c r="B106" s="16" t="s">
        <v>128</v>
      </c>
      <c r="C106" s="21">
        <v>8</v>
      </c>
    </row>
    <row r="107" spans="2:3" ht="12" customHeight="1">
      <c r="B107" s="16" t="s">
        <v>129</v>
      </c>
      <c r="C107" s="21">
        <v>58</v>
      </c>
    </row>
    <row r="108" spans="2:3" ht="12" customHeight="1">
      <c r="B108" s="16" t="s">
        <v>130</v>
      </c>
      <c r="C108" s="21">
        <v>29</v>
      </c>
    </row>
    <row r="109" spans="2:3" ht="12" customHeight="1">
      <c r="B109" s="16" t="s">
        <v>131</v>
      </c>
      <c r="C109" s="21">
        <v>8</v>
      </c>
    </row>
    <row r="110" spans="2:3" ht="12" customHeight="1">
      <c r="B110" s="16" t="s">
        <v>132</v>
      </c>
      <c r="C110" s="21">
        <v>29</v>
      </c>
    </row>
    <row r="111" spans="2:3" ht="13.5" thickBot="1">
      <c r="B111" s="34"/>
      <c r="C111" s="31"/>
    </row>
    <row r="112" spans="2:3" ht="14.25" thickTop="1" thickBot="1">
      <c r="B112" s="23" t="s">
        <v>10</v>
      </c>
      <c r="C112" s="24">
        <f>SUM(C88:C111)</f>
        <v>475</v>
      </c>
    </row>
    <row r="113" spans="2:3" ht="14.25" thickTop="1" thickBot="1"/>
    <row r="114" spans="2:3" ht="13.5" thickTop="1">
      <c r="B114" s="19" t="s">
        <v>138</v>
      </c>
      <c r="C114" s="20">
        <v>12</v>
      </c>
    </row>
    <row r="115" spans="2:3">
      <c r="B115" s="16" t="s">
        <v>139</v>
      </c>
      <c r="C115" s="21">
        <v>17</v>
      </c>
    </row>
    <row r="116" spans="2:3">
      <c r="B116" s="16" t="s">
        <v>140</v>
      </c>
      <c r="C116" s="21">
        <v>12</v>
      </c>
    </row>
    <row r="117" spans="2:3">
      <c r="B117" s="16" t="s">
        <v>141</v>
      </c>
      <c r="C117" s="21">
        <v>8</v>
      </c>
    </row>
    <row r="118" spans="2:3">
      <c r="B118" s="16" t="s">
        <v>142</v>
      </c>
      <c r="C118" s="21">
        <v>32</v>
      </c>
    </row>
    <row r="119" spans="2:3">
      <c r="B119" s="16" t="s">
        <v>143</v>
      </c>
      <c r="C119" s="21">
        <v>25</v>
      </c>
    </row>
    <row r="120" spans="2:3">
      <c r="B120" s="16" t="s">
        <v>144</v>
      </c>
      <c r="C120" s="21">
        <v>29</v>
      </c>
    </row>
    <row r="121" spans="2:3">
      <c r="B121" s="16" t="s">
        <v>145</v>
      </c>
      <c r="C121" s="21">
        <v>46</v>
      </c>
    </row>
    <row r="122" spans="2:3">
      <c r="B122" s="16" t="s">
        <v>146</v>
      </c>
      <c r="C122" s="21">
        <v>29</v>
      </c>
    </row>
    <row r="123" spans="2:3">
      <c r="B123" s="16" t="s">
        <v>152</v>
      </c>
      <c r="C123" s="21">
        <v>29</v>
      </c>
    </row>
    <row r="124" spans="2:3">
      <c r="B124" s="16" t="s">
        <v>151</v>
      </c>
      <c r="C124" s="21">
        <v>16</v>
      </c>
    </row>
    <row r="125" spans="2:3">
      <c r="B125" s="16" t="s">
        <v>153</v>
      </c>
      <c r="C125" s="21">
        <v>8</v>
      </c>
    </row>
    <row r="126" spans="2:3">
      <c r="B126" s="16" t="s">
        <v>154</v>
      </c>
      <c r="C126" s="21">
        <v>29</v>
      </c>
    </row>
    <row r="127" spans="2:3">
      <c r="B127" s="16" t="s">
        <v>155</v>
      </c>
      <c r="C127" s="21">
        <v>29</v>
      </c>
    </row>
    <row r="128" spans="2:3">
      <c r="B128" s="16" t="s">
        <v>156</v>
      </c>
      <c r="C128" s="21">
        <v>29</v>
      </c>
    </row>
    <row r="129" spans="2:3">
      <c r="B129" s="16" t="s">
        <v>157</v>
      </c>
      <c r="C129" s="21">
        <v>29</v>
      </c>
    </row>
    <row r="130" spans="2:3">
      <c r="B130" s="16" t="s">
        <v>158</v>
      </c>
      <c r="C130" s="21">
        <v>37</v>
      </c>
    </row>
    <row r="131" spans="2:3">
      <c r="B131" s="16" t="s">
        <v>159</v>
      </c>
      <c r="C131" s="21">
        <v>58</v>
      </c>
    </row>
    <row r="132" spans="2:3">
      <c r="B132" s="16" t="s">
        <v>160</v>
      </c>
      <c r="C132" s="21">
        <v>8</v>
      </c>
    </row>
    <row r="133" spans="2:3">
      <c r="B133" s="16" t="s">
        <v>161</v>
      </c>
      <c r="C133" s="21">
        <v>12</v>
      </c>
    </row>
    <row r="134" spans="2:3">
      <c r="B134" s="16" t="s">
        <v>162</v>
      </c>
      <c r="C134" s="21">
        <v>29</v>
      </c>
    </row>
    <row r="135" spans="2:3">
      <c r="B135" s="16" t="s">
        <v>163</v>
      </c>
      <c r="C135" s="21">
        <v>8</v>
      </c>
    </row>
    <row r="136" spans="2:3">
      <c r="B136" s="16" t="s">
        <v>164</v>
      </c>
      <c r="C136" s="21">
        <v>8</v>
      </c>
    </row>
    <row r="137" spans="2:3">
      <c r="B137" s="16" t="s">
        <v>128</v>
      </c>
      <c r="C137" s="21">
        <v>29</v>
      </c>
    </row>
    <row r="138" spans="2:3">
      <c r="B138" s="16" t="s">
        <v>165</v>
      </c>
      <c r="C138" s="21">
        <v>8</v>
      </c>
    </row>
    <row r="139" spans="2:3">
      <c r="B139" s="16" t="s">
        <v>166</v>
      </c>
      <c r="C139" s="21">
        <v>9</v>
      </c>
    </row>
    <row r="140" spans="2:3">
      <c r="B140" s="16" t="s">
        <v>167</v>
      </c>
      <c r="C140" s="21">
        <v>8</v>
      </c>
    </row>
    <row r="141" spans="2:3">
      <c r="B141" s="16" t="s">
        <v>168</v>
      </c>
      <c r="C141" s="21">
        <v>58</v>
      </c>
    </row>
    <row r="142" spans="2:3" ht="13.5" thickBot="1">
      <c r="B142" s="34"/>
      <c r="C142" s="31"/>
    </row>
    <row r="143" spans="2:3" ht="14.25" thickTop="1" thickBot="1">
      <c r="B143" s="23" t="s">
        <v>11</v>
      </c>
      <c r="C143" s="24">
        <f>SUM(C114:C142)</f>
        <v>651</v>
      </c>
    </row>
    <row r="144" spans="2:3" ht="14.25" thickTop="1" thickBot="1"/>
    <row r="145" spans="2:3" ht="13.5" thickTop="1">
      <c r="B145" s="19" t="s">
        <v>170</v>
      </c>
      <c r="C145" s="20">
        <v>8</v>
      </c>
    </row>
    <row r="146" spans="2:3">
      <c r="B146" s="16" t="s">
        <v>171</v>
      </c>
      <c r="C146" s="21">
        <v>29</v>
      </c>
    </row>
    <row r="147" spans="2:3">
      <c r="B147" s="16" t="s">
        <v>172</v>
      </c>
      <c r="C147" s="21">
        <v>16</v>
      </c>
    </row>
    <row r="148" spans="2:3">
      <c r="B148" s="16" t="s">
        <v>173</v>
      </c>
      <c r="C148" s="21">
        <v>8</v>
      </c>
    </row>
    <row r="149" spans="2:3">
      <c r="B149" s="16" t="s">
        <v>174</v>
      </c>
      <c r="C149" s="21">
        <v>8</v>
      </c>
    </row>
    <row r="150" spans="2:3">
      <c r="B150" s="16" t="s">
        <v>180</v>
      </c>
      <c r="C150" s="21">
        <v>12</v>
      </c>
    </row>
    <row r="151" spans="2:3">
      <c r="B151" s="16" t="s">
        <v>181</v>
      </c>
      <c r="C151" s="21">
        <v>8</v>
      </c>
    </row>
    <row r="152" spans="2:3">
      <c r="B152" s="16" t="s">
        <v>182</v>
      </c>
      <c r="C152" s="21">
        <v>8</v>
      </c>
    </row>
    <row r="153" spans="2:3">
      <c r="B153" s="16" t="s">
        <v>182</v>
      </c>
      <c r="C153" s="21">
        <v>8</v>
      </c>
    </row>
    <row r="154" spans="2:3">
      <c r="B154" s="16" t="s">
        <v>183</v>
      </c>
      <c r="C154" s="21">
        <v>88</v>
      </c>
    </row>
    <row r="155" spans="2:3">
      <c r="B155" s="16" t="s">
        <v>184</v>
      </c>
      <c r="C155" s="21">
        <v>29</v>
      </c>
    </row>
    <row r="156" spans="2:3">
      <c r="B156" s="16" t="s">
        <v>185</v>
      </c>
      <c r="C156" s="21">
        <v>9</v>
      </c>
    </row>
    <row r="157" spans="2:3">
      <c r="B157" s="16" t="s">
        <v>186</v>
      </c>
      <c r="C157" s="21">
        <v>36</v>
      </c>
    </row>
    <row r="158" spans="2:3">
      <c r="B158" s="16" t="s">
        <v>187</v>
      </c>
      <c r="C158" s="21">
        <v>29</v>
      </c>
    </row>
    <row r="159" spans="2:3">
      <c r="B159" s="16" t="s">
        <v>188</v>
      </c>
      <c r="C159" s="21">
        <v>12</v>
      </c>
    </row>
    <row r="160" spans="2:3">
      <c r="B160" s="16" t="s">
        <v>189</v>
      </c>
      <c r="C160" s="21">
        <v>20</v>
      </c>
    </row>
    <row r="161" spans="2:3">
      <c r="B161" s="16" t="s">
        <v>190</v>
      </c>
      <c r="C161" s="21">
        <v>17</v>
      </c>
    </row>
    <row r="162" spans="2:3">
      <c r="B162" s="16" t="s">
        <v>191</v>
      </c>
      <c r="C162" s="21">
        <v>18</v>
      </c>
    </row>
    <row r="163" spans="2:3">
      <c r="B163" s="16" t="s">
        <v>192</v>
      </c>
      <c r="C163" s="21">
        <v>8</v>
      </c>
    </row>
    <row r="164" spans="2:3">
      <c r="B164" s="16" t="s">
        <v>193</v>
      </c>
      <c r="C164" s="21">
        <v>48</v>
      </c>
    </row>
    <row r="165" spans="2:3">
      <c r="B165" s="16" t="s">
        <v>194</v>
      </c>
      <c r="C165" s="21">
        <v>16</v>
      </c>
    </row>
    <row r="166" spans="2:3">
      <c r="B166" s="16" t="s">
        <v>195</v>
      </c>
      <c r="C166" s="21">
        <v>29</v>
      </c>
    </row>
    <row r="167" spans="2:3">
      <c r="B167" s="16" t="s">
        <v>196</v>
      </c>
      <c r="C167" s="21">
        <v>29</v>
      </c>
    </row>
    <row r="168" spans="2:3">
      <c r="B168" s="16" t="s">
        <v>197</v>
      </c>
      <c r="C168" s="21">
        <v>8</v>
      </c>
    </row>
    <row r="169" spans="2:3">
      <c r="B169" s="16" t="s">
        <v>198</v>
      </c>
      <c r="C169" s="21">
        <v>29</v>
      </c>
    </row>
    <row r="170" spans="2:3">
      <c r="B170" s="16" t="s">
        <v>199</v>
      </c>
      <c r="C170" s="21">
        <v>16</v>
      </c>
    </row>
    <row r="171" spans="2:3">
      <c r="B171" s="16" t="s">
        <v>200</v>
      </c>
      <c r="C171" s="21">
        <v>8</v>
      </c>
    </row>
    <row r="172" spans="2:3">
      <c r="B172" s="16" t="s">
        <v>201</v>
      </c>
      <c r="C172" s="21">
        <v>8</v>
      </c>
    </row>
    <row r="173" spans="2:3">
      <c r="B173" s="16" t="s">
        <v>202</v>
      </c>
      <c r="C173" s="21">
        <v>8</v>
      </c>
    </row>
    <row r="174" spans="2:3">
      <c r="B174" s="16" t="s">
        <v>203</v>
      </c>
      <c r="C174" s="21">
        <v>8</v>
      </c>
    </row>
    <row r="175" spans="2:3">
      <c r="B175" s="16" t="s">
        <v>204</v>
      </c>
      <c r="C175" s="21">
        <v>8</v>
      </c>
    </row>
    <row r="176" spans="2:3" ht="13.5" thickBot="1">
      <c r="B176" s="34" t="s">
        <v>206</v>
      </c>
      <c r="C176" s="31">
        <v>24</v>
      </c>
    </row>
    <row r="177" spans="2:3" ht="14.25" thickTop="1" thickBot="1">
      <c r="B177" s="23" t="s">
        <v>12</v>
      </c>
      <c r="C177" s="24">
        <f>SUM(C145:C176)</f>
        <v>610</v>
      </c>
    </row>
    <row r="178" spans="2:3" ht="14.25" thickTop="1" thickBot="1"/>
    <row r="179" spans="2:3" ht="13.5" thickTop="1">
      <c r="B179" s="19" t="s">
        <v>218</v>
      </c>
      <c r="C179" s="20">
        <v>12</v>
      </c>
    </row>
    <row r="180" spans="2:3">
      <c r="B180" s="16" t="s">
        <v>219</v>
      </c>
      <c r="C180" s="21">
        <v>12</v>
      </c>
    </row>
    <row r="181" spans="2:3">
      <c r="B181" s="16" t="s">
        <v>220</v>
      </c>
      <c r="C181" s="21">
        <v>12</v>
      </c>
    </row>
    <row r="182" spans="2:3">
      <c r="B182" s="16" t="s">
        <v>221</v>
      </c>
      <c r="C182" s="21">
        <v>24</v>
      </c>
    </row>
    <row r="183" spans="2:3">
      <c r="B183" s="16" t="s">
        <v>222</v>
      </c>
      <c r="C183" s="21">
        <v>29</v>
      </c>
    </row>
    <row r="184" spans="2:3">
      <c r="B184" s="16" t="s">
        <v>223</v>
      </c>
      <c r="C184" s="21">
        <v>8</v>
      </c>
    </row>
    <row r="185" spans="2:3">
      <c r="B185" s="16" t="s">
        <v>224</v>
      </c>
      <c r="C185" s="21">
        <v>17</v>
      </c>
    </row>
    <row r="186" spans="2:3">
      <c r="B186" s="16" t="s">
        <v>225</v>
      </c>
      <c r="C186" s="21">
        <v>8</v>
      </c>
    </row>
    <row r="187" spans="2:3">
      <c r="B187" s="16" t="s">
        <v>226</v>
      </c>
      <c r="C187" s="21">
        <v>8</v>
      </c>
    </row>
    <row r="188" spans="2:3">
      <c r="B188" s="16" t="s">
        <v>227</v>
      </c>
      <c r="C188" s="21">
        <v>8</v>
      </c>
    </row>
    <row r="189" spans="2:3">
      <c r="B189" s="16" t="s">
        <v>172</v>
      </c>
      <c r="C189" s="21">
        <v>8</v>
      </c>
    </row>
    <row r="190" spans="2:3">
      <c r="B190" s="16" t="s">
        <v>228</v>
      </c>
      <c r="C190" s="21">
        <v>17</v>
      </c>
    </row>
    <row r="191" spans="2:3">
      <c r="B191" s="16" t="s">
        <v>229</v>
      </c>
      <c r="C191" s="21">
        <v>8</v>
      </c>
    </row>
    <row r="192" spans="2:3">
      <c r="B192" s="16" t="s">
        <v>230</v>
      </c>
      <c r="C192" s="21">
        <v>17</v>
      </c>
    </row>
    <row r="193" spans="2:3">
      <c r="B193" s="16" t="s">
        <v>231</v>
      </c>
      <c r="C193" s="21">
        <v>8</v>
      </c>
    </row>
    <row r="194" spans="2:3">
      <c r="B194" s="16" t="s">
        <v>232</v>
      </c>
      <c r="C194" s="21">
        <v>28</v>
      </c>
    </row>
    <row r="195" spans="2:3">
      <c r="B195" s="16" t="s">
        <v>233</v>
      </c>
      <c r="C195" s="21">
        <v>8</v>
      </c>
    </row>
    <row r="196" spans="2:3">
      <c r="B196" s="16" t="s">
        <v>234</v>
      </c>
      <c r="C196" s="21">
        <v>16</v>
      </c>
    </row>
    <row r="197" spans="2:3">
      <c r="B197" s="16" t="s">
        <v>235</v>
      </c>
      <c r="C197" s="21">
        <v>8</v>
      </c>
    </row>
    <row r="198" spans="2:3">
      <c r="B198" s="16" t="s">
        <v>236</v>
      </c>
      <c r="C198" s="21">
        <v>8</v>
      </c>
    </row>
    <row r="199" spans="2:3">
      <c r="B199" s="16" t="s">
        <v>237</v>
      </c>
      <c r="C199" s="21">
        <v>29</v>
      </c>
    </row>
    <row r="200" spans="2:3">
      <c r="B200" s="16" t="s">
        <v>238</v>
      </c>
      <c r="C200" s="21">
        <v>29</v>
      </c>
    </row>
    <row r="201" spans="2:3">
      <c r="B201" s="16" t="s">
        <v>239</v>
      </c>
      <c r="C201" s="21">
        <v>8</v>
      </c>
    </row>
    <row r="202" spans="2:3">
      <c r="B202" s="16" t="s">
        <v>240</v>
      </c>
      <c r="C202" s="21">
        <v>9</v>
      </c>
    </row>
    <row r="203" spans="2:3">
      <c r="B203" s="16" t="s">
        <v>241</v>
      </c>
      <c r="C203" s="21">
        <v>29</v>
      </c>
    </row>
    <row r="204" spans="2:3">
      <c r="B204" s="16" t="s">
        <v>242</v>
      </c>
      <c r="C204" s="21">
        <v>29</v>
      </c>
    </row>
    <row r="205" spans="2:3">
      <c r="B205" s="16" t="s">
        <v>220</v>
      </c>
      <c r="C205" s="21">
        <v>17</v>
      </c>
    </row>
    <row r="206" spans="2:3" ht="13.5" thickBot="1">
      <c r="B206" s="34" t="s">
        <v>243</v>
      </c>
      <c r="C206" s="31">
        <f>140+10+70</f>
        <v>220</v>
      </c>
    </row>
    <row r="207" spans="2:3" ht="14.25" thickTop="1" thickBot="1">
      <c r="B207" s="23" t="s">
        <v>205</v>
      </c>
      <c r="C207" s="24">
        <f>SUM(C179:C206)</f>
        <v>634</v>
      </c>
    </row>
    <row r="208" spans="2:3" ht="14.25" thickTop="1" thickBot="1"/>
    <row r="209" spans="2:3" ht="13.5" thickTop="1">
      <c r="B209" s="19" t="s">
        <v>253</v>
      </c>
      <c r="C209" s="20">
        <v>210</v>
      </c>
    </row>
    <row r="210" spans="2:3" ht="13.5" thickBot="1">
      <c r="B210" s="34"/>
      <c r="C210" s="31"/>
    </row>
    <row r="211" spans="2:3" ht="14.25" thickTop="1" thickBot="1">
      <c r="B211" s="23" t="s">
        <v>264</v>
      </c>
      <c r="C211" s="24">
        <f>SUM(C209:C210)</f>
        <v>210</v>
      </c>
    </row>
    <row r="212" spans="2:3" ht="13.5" thickTop="1"/>
  </sheetData>
  <sheetProtection password="95B5" sheet="1" objects="1" scenarios="1"/>
  <mergeCells count="6">
    <mergeCell ref="H24:I24"/>
    <mergeCell ref="H18:I18"/>
    <mergeCell ref="E19:F19"/>
    <mergeCell ref="B2:C2"/>
    <mergeCell ref="E2:F2"/>
    <mergeCell ref="H2:I2"/>
  </mergeCells>
  <phoneticPr fontId="0" type="noConversion"/>
  <conditionalFormatting sqref="I41">
    <cfRule type="cellIs" dxfId="0" priority="2" stopIfTrue="1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/>
  <rowBreaks count="4" manualBreakCount="4">
    <brk id="56" min="1" max="2" man="1"/>
    <brk id="70" min="1" max="2" man="1"/>
    <brk id="86" min="1" max="2" man="1"/>
    <brk id="112" min="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/>
  </sheetViews>
  <sheetFormatPr defaultRowHeight="12.75"/>
  <cols>
    <col min="1" max="1" width="14.7109375" style="35" customWidth="1"/>
    <col min="2" max="2" width="7.140625" style="35" customWidth="1"/>
    <col min="3" max="3" width="9.140625" style="35"/>
    <col min="4" max="4" width="13.85546875" style="35" customWidth="1"/>
    <col min="5" max="6" width="9.140625" style="35"/>
    <col min="7" max="7" width="13.28515625" style="35" customWidth="1"/>
    <col min="8" max="9" width="9.140625" style="35"/>
    <col min="10" max="10" width="16.5703125" style="35" customWidth="1"/>
    <col min="11" max="16384" width="9.140625" style="35"/>
  </cols>
  <sheetData>
    <row r="1" spans="1:11" s="84" customFormat="1">
      <c r="A1" s="84" t="s">
        <v>6</v>
      </c>
      <c r="D1" s="84" t="s">
        <v>64</v>
      </c>
      <c r="G1" s="84" t="s">
        <v>65</v>
      </c>
      <c r="J1" s="84" t="s">
        <v>72</v>
      </c>
    </row>
    <row r="2" spans="1:11">
      <c r="A2" s="35" t="s">
        <v>63</v>
      </c>
      <c r="B2" s="35">
        <v>400</v>
      </c>
      <c r="D2" s="86" t="s">
        <v>68</v>
      </c>
      <c r="E2" s="35">
        <f>784</f>
        <v>784</v>
      </c>
      <c r="G2" s="35" t="s">
        <v>66</v>
      </c>
      <c r="H2" s="35">
        <v>-60</v>
      </c>
      <c r="J2" s="35" t="s">
        <v>66</v>
      </c>
      <c r="K2" s="35">
        <f>-120</f>
        <v>-120</v>
      </c>
    </row>
    <row r="3" spans="1:11">
      <c r="A3" s="35" t="s">
        <v>66</v>
      </c>
      <c r="B3" s="35">
        <v>480</v>
      </c>
      <c r="D3" s="35" t="s">
        <v>77</v>
      </c>
      <c r="E3" s="35">
        <f>237*H12</f>
        <v>199.07999999999998</v>
      </c>
      <c r="G3" s="35" t="s">
        <v>77</v>
      </c>
      <c r="H3" s="35">
        <f>E3</f>
        <v>199.07999999999998</v>
      </c>
      <c r="J3" s="86" t="s">
        <v>68</v>
      </c>
      <c r="K3" s="35">
        <v>784</v>
      </c>
    </row>
    <row r="4" spans="1:11">
      <c r="A4" s="86" t="s">
        <v>70</v>
      </c>
      <c r="B4" s="35">
        <v>400</v>
      </c>
      <c r="D4" s="35" t="s">
        <v>79</v>
      </c>
      <c r="E4" s="35">
        <f>365*H12</f>
        <v>306.59999999999997</v>
      </c>
      <c r="G4" s="35" t="s">
        <v>79</v>
      </c>
      <c r="H4" s="35">
        <f>E4</f>
        <v>306.59999999999997</v>
      </c>
      <c r="J4" s="35" t="s">
        <v>83</v>
      </c>
      <c r="K4" s="35">
        <v>71.67</v>
      </c>
    </row>
    <row r="5" spans="1:11">
      <c r="A5" s="35" t="s">
        <v>85</v>
      </c>
      <c r="B5" s="35">
        <v>91</v>
      </c>
      <c r="D5" s="35" t="s">
        <v>83</v>
      </c>
      <c r="E5" s="35">
        <v>71.67</v>
      </c>
      <c r="J5" s="35" t="s">
        <v>85</v>
      </c>
      <c r="K5" s="35">
        <v>-91</v>
      </c>
    </row>
    <row r="6" spans="1:11">
      <c r="D6" s="35" t="s">
        <v>84</v>
      </c>
      <c r="E6" s="35">
        <v>227</v>
      </c>
    </row>
    <row r="8" spans="1:11">
      <c r="A8" s="86" t="s">
        <v>71</v>
      </c>
      <c r="B8" s="35">
        <f>SUM(B2:B5)</f>
        <v>1371</v>
      </c>
      <c r="D8" s="86" t="s">
        <v>71</v>
      </c>
      <c r="E8" s="35">
        <f>SUM(E2:E6)</f>
        <v>1588.35</v>
      </c>
      <c r="G8" s="86" t="s">
        <v>71</v>
      </c>
      <c r="H8" s="35">
        <f>SUM(H2:H4)</f>
        <v>445.67999999999995</v>
      </c>
      <c r="J8" s="86" t="s">
        <v>71</v>
      </c>
      <c r="K8" s="35">
        <f>SUM(K2:K5)</f>
        <v>644.66999999999996</v>
      </c>
    </row>
    <row r="9" spans="1:11">
      <c r="G9" s="35" t="s">
        <v>69</v>
      </c>
      <c r="H9" s="35">
        <v>446</v>
      </c>
      <c r="J9" s="86" t="s">
        <v>69</v>
      </c>
      <c r="K9" s="35">
        <v>672</v>
      </c>
    </row>
    <row r="10" spans="1:11">
      <c r="D10" s="35" t="s">
        <v>80</v>
      </c>
      <c r="E10" s="35">
        <f>E8-B8</f>
        <v>217.34999999999991</v>
      </c>
    </row>
    <row r="11" spans="1:11">
      <c r="D11" s="35" t="s">
        <v>86</v>
      </c>
      <c r="E11" s="35">
        <f>E10/8</f>
        <v>27.168749999999989</v>
      </c>
    </row>
    <row r="12" spans="1:11">
      <c r="G12" s="35" t="s">
        <v>78</v>
      </c>
      <c r="H12" s="35">
        <v>0.84</v>
      </c>
    </row>
    <row r="14" spans="1:11">
      <c r="D14" s="35" t="s">
        <v>101</v>
      </c>
      <c r="E14" s="35">
        <v>27</v>
      </c>
    </row>
    <row r="15" spans="1:11">
      <c r="D15" s="35" t="s">
        <v>102</v>
      </c>
      <c r="E15" s="35">
        <v>0</v>
      </c>
    </row>
    <row r="16" spans="1:11">
      <c r="D16" s="35" t="s">
        <v>103</v>
      </c>
      <c r="E16" s="35">
        <v>0</v>
      </c>
    </row>
    <row r="17" spans="4:5">
      <c r="D17" s="35" t="s">
        <v>104</v>
      </c>
      <c r="E17" s="35">
        <v>54</v>
      </c>
    </row>
    <row r="18" spans="4:5">
      <c r="D18" s="35" t="s">
        <v>105</v>
      </c>
      <c r="E18" s="35">
        <v>27</v>
      </c>
    </row>
    <row r="19" spans="4:5">
      <c r="D19" s="35" t="s">
        <v>65</v>
      </c>
      <c r="E19" s="35">
        <v>27</v>
      </c>
    </row>
    <row r="20" spans="4:5">
      <c r="D20" s="35" t="s">
        <v>106</v>
      </c>
      <c r="E20" s="35">
        <v>27</v>
      </c>
    </row>
    <row r="21" spans="4:5">
      <c r="D21" s="35" t="s">
        <v>107</v>
      </c>
      <c r="E21" s="35">
        <v>0</v>
      </c>
    </row>
  </sheetData>
  <sheetProtection password="95B5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"/>
  <sheetViews>
    <sheetView workbookViewId="0"/>
  </sheetViews>
  <sheetFormatPr defaultRowHeight="12.75"/>
  <cols>
    <col min="1" max="1" width="14.7109375" style="35" customWidth="1"/>
    <col min="2" max="2" width="7.140625" style="35" customWidth="1"/>
    <col min="3" max="3" width="9.140625" style="35"/>
    <col min="4" max="4" width="13.85546875" style="35" customWidth="1"/>
    <col min="5" max="5" width="9.140625" style="35"/>
    <col min="6" max="6" width="27.7109375" style="35" customWidth="1"/>
  </cols>
  <sheetData>
    <row r="1" spans="1:6">
      <c r="A1" s="84" t="s">
        <v>6</v>
      </c>
      <c r="B1" s="84"/>
      <c r="C1" s="84"/>
      <c r="D1" s="84" t="s">
        <v>64</v>
      </c>
      <c r="E1" s="84"/>
    </row>
    <row r="2" spans="1:6">
      <c r="A2" s="86" t="s">
        <v>70</v>
      </c>
      <c r="B2" s="35">
        <v>240</v>
      </c>
      <c r="D2" s="86" t="s">
        <v>266</v>
      </c>
      <c r="E2" s="91">
        <f>240</f>
        <v>240</v>
      </c>
    </row>
    <row r="3" spans="1:6">
      <c r="D3" s="86" t="s">
        <v>267</v>
      </c>
      <c r="E3" s="91">
        <v>137.94999999999999</v>
      </c>
    </row>
    <row r="4" spans="1:6">
      <c r="A4" s="86"/>
      <c r="D4" s="86" t="s">
        <v>268</v>
      </c>
      <c r="E4" s="91">
        <v>7.5</v>
      </c>
    </row>
    <row r="5" spans="1:6">
      <c r="D5" s="35" t="s">
        <v>274</v>
      </c>
      <c r="E5" s="91">
        <v>11</v>
      </c>
    </row>
    <row r="6" spans="1:6">
      <c r="E6" s="91"/>
    </row>
    <row r="7" spans="1:6">
      <c r="E7" s="91"/>
    </row>
    <row r="8" spans="1:6">
      <c r="A8" s="86" t="s">
        <v>71</v>
      </c>
      <c r="B8" s="35">
        <f>SUM(B2:B5)</f>
        <v>240</v>
      </c>
      <c r="D8" s="86" t="s">
        <v>71</v>
      </c>
      <c r="E8" s="91">
        <f>SUM(E2:E7)</f>
        <v>396.45</v>
      </c>
    </row>
    <row r="9" spans="1:6">
      <c r="E9" s="91"/>
    </row>
    <row r="10" spans="1:6">
      <c r="D10" s="35" t="s">
        <v>80</v>
      </c>
      <c r="E10" s="91">
        <f>E8-B8</f>
        <v>156.44999999999999</v>
      </c>
    </row>
    <row r="11" spans="1:6">
      <c r="D11" s="35" t="s">
        <v>86</v>
      </c>
      <c r="E11" s="91">
        <f>E10/8</f>
        <v>19.556249999999999</v>
      </c>
    </row>
    <row r="12" spans="1:6">
      <c r="D12" s="86" t="s">
        <v>273</v>
      </c>
      <c r="E12" s="91">
        <v>20</v>
      </c>
    </row>
    <row r="13" spans="1:6">
      <c r="E13" s="91"/>
    </row>
    <row r="14" spans="1:6">
      <c r="D14" s="35" t="s">
        <v>101</v>
      </c>
      <c r="E14" s="91">
        <f>E12-E4</f>
        <v>12.5</v>
      </c>
      <c r="F14" s="35" t="s">
        <v>342</v>
      </c>
    </row>
    <row r="15" spans="1:6">
      <c r="D15" s="35" t="s">
        <v>102</v>
      </c>
      <c r="E15" s="91">
        <f>E12</f>
        <v>20</v>
      </c>
      <c r="F15" s="86" t="s">
        <v>277</v>
      </c>
    </row>
    <row r="16" spans="1:6">
      <c r="D16" s="35" t="s">
        <v>103</v>
      </c>
      <c r="E16" s="91">
        <f>E12</f>
        <v>20</v>
      </c>
      <c r="F16" s="35" t="s">
        <v>277</v>
      </c>
    </row>
    <row r="17" spans="4:6">
      <c r="D17" s="35" t="s">
        <v>104</v>
      </c>
      <c r="E17" s="91">
        <f>E12</f>
        <v>20</v>
      </c>
      <c r="F17" s="35" t="s">
        <v>278</v>
      </c>
    </row>
    <row r="18" spans="4:6">
      <c r="D18" s="86" t="s">
        <v>269</v>
      </c>
      <c r="E18" s="91">
        <f>E12-E3</f>
        <v>-117.94999999999999</v>
      </c>
      <c r="F18" s="35" t="s">
        <v>276</v>
      </c>
    </row>
    <row r="19" spans="4:6">
      <c r="D19" s="86" t="s">
        <v>270</v>
      </c>
      <c r="E19" s="91">
        <f>E12</f>
        <v>20</v>
      </c>
      <c r="F19" s="35" t="s">
        <v>277</v>
      </c>
    </row>
    <row r="20" spans="4:6">
      <c r="D20" s="86" t="s">
        <v>271</v>
      </c>
      <c r="E20" s="91">
        <f>E12</f>
        <v>20</v>
      </c>
      <c r="F20" s="35" t="s">
        <v>276</v>
      </c>
    </row>
    <row r="21" spans="4:6">
      <c r="D21" s="86" t="s">
        <v>272</v>
      </c>
      <c r="E21" s="91">
        <f>E12</f>
        <v>20</v>
      </c>
      <c r="F21" s="35" t="s">
        <v>277</v>
      </c>
    </row>
    <row r="22" spans="4:6">
      <c r="D22" s="35" t="s">
        <v>107</v>
      </c>
      <c r="E22" s="91">
        <f>-E5</f>
        <v>-11</v>
      </c>
      <c r="F22" s="35" t="s">
        <v>277</v>
      </c>
    </row>
    <row r="23" spans="4:6">
      <c r="D23" s="86" t="s">
        <v>71</v>
      </c>
      <c r="E23" s="91">
        <f>SUM(E14:E21)</f>
        <v>14.550000000000011</v>
      </c>
    </row>
  </sheetData>
  <sheetProtection password="95B5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8"/>
  <sheetViews>
    <sheetView workbookViewId="0"/>
  </sheetViews>
  <sheetFormatPr defaultRowHeight="12.75"/>
  <cols>
    <col min="1" max="1" width="20.85546875" customWidth="1"/>
    <col min="2" max="2" width="18.42578125" customWidth="1"/>
    <col min="3" max="3" width="18.140625" customWidth="1"/>
    <col min="4" max="4" width="19.5703125" style="35" customWidth="1"/>
    <col min="5" max="5" width="15.5703125" style="35" customWidth="1"/>
    <col min="6" max="6" width="38" style="42" customWidth="1"/>
    <col min="7" max="7" width="13.140625" customWidth="1"/>
    <col min="8" max="8" width="22.28515625" customWidth="1"/>
    <col min="9" max="9" width="29.42578125" customWidth="1"/>
  </cols>
  <sheetData>
    <row r="1" spans="1:7">
      <c r="A1" s="84" t="s">
        <v>6</v>
      </c>
      <c r="B1" s="84"/>
      <c r="C1" s="84"/>
      <c r="D1" s="84" t="s">
        <v>64</v>
      </c>
      <c r="E1" s="84"/>
    </row>
    <row r="2" spans="1:7">
      <c r="A2" s="86" t="s">
        <v>70</v>
      </c>
      <c r="B2" s="91">
        <v>225</v>
      </c>
      <c r="C2" s="35"/>
      <c r="D2" s="86" t="s">
        <v>266</v>
      </c>
      <c r="E2" s="91">
        <v>225</v>
      </c>
    </row>
    <row r="3" spans="1:7">
      <c r="A3" s="35" t="s">
        <v>291</v>
      </c>
      <c r="B3" s="91">
        <v>450</v>
      </c>
      <c r="C3" s="35"/>
      <c r="D3" s="100" t="s">
        <v>70</v>
      </c>
      <c r="E3" s="91">
        <v>136.5</v>
      </c>
      <c r="F3" s="101" t="s">
        <v>309</v>
      </c>
    </row>
    <row r="4" spans="1:7">
      <c r="A4" s="100" t="s">
        <v>309</v>
      </c>
      <c r="B4" s="91">
        <f>17*10</f>
        <v>170</v>
      </c>
      <c r="C4" s="35"/>
      <c r="D4" s="100" t="s">
        <v>296</v>
      </c>
      <c r="E4" s="91">
        <v>228</v>
      </c>
    </row>
    <row r="5" spans="1:7">
      <c r="A5" s="35" t="s">
        <v>316</v>
      </c>
      <c r="B5" s="91">
        <v>15</v>
      </c>
      <c r="C5" s="35"/>
    </row>
    <row r="6" spans="1:7">
      <c r="D6" s="100" t="s">
        <v>289</v>
      </c>
      <c r="E6" s="91">
        <f>93.6+53.7+2</f>
        <v>149.30000000000001</v>
      </c>
      <c r="F6" s="101" t="s">
        <v>294</v>
      </c>
      <c r="G6" s="102" t="s">
        <v>312</v>
      </c>
    </row>
    <row r="7" spans="1:7">
      <c r="D7" s="100" t="s">
        <v>290</v>
      </c>
      <c r="E7" s="91">
        <f>54.95+25</f>
        <v>79.95</v>
      </c>
      <c r="F7" s="42" t="s">
        <v>315</v>
      </c>
    </row>
    <row r="8" spans="1:7">
      <c r="D8" s="35" t="s">
        <v>292</v>
      </c>
      <c r="E8" s="91">
        <f>20+3</f>
        <v>23</v>
      </c>
      <c r="F8" s="42" t="s">
        <v>293</v>
      </c>
      <c r="G8" t="s">
        <v>295</v>
      </c>
    </row>
    <row r="9" spans="1:7">
      <c r="D9" s="100" t="s">
        <v>298</v>
      </c>
      <c r="E9" s="91">
        <f>17+3+15</f>
        <v>35</v>
      </c>
      <c r="F9" s="101" t="s">
        <v>317</v>
      </c>
      <c r="G9" s="102"/>
    </row>
    <row r="10" spans="1:7">
      <c r="D10" s="100" t="s">
        <v>313</v>
      </c>
      <c r="E10" s="91">
        <f>21.38+7.99</f>
        <v>29.369999999999997</v>
      </c>
      <c r="F10" s="101" t="s">
        <v>314</v>
      </c>
      <c r="G10" s="102"/>
    </row>
    <row r="11" spans="1:7">
      <c r="D11" s="100" t="s">
        <v>322</v>
      </c>
      <c r="E11" s="91">
        <v>70</v>
      </c>
      <c r="F11" s="101" t="s">
        <v>327</v>
      </c>
      <c r="G11" s="102"/>
    </row>
    <row r="12" spans="1:7">
      <c r="D12" s="100"/>
      <c r="E12" s="91"/>
      <c r="F12" s="101"/>
      <c r="G12" s="102"/>
    </row>
    <row r="13" spans="1:7">
      <c r="D13" s="100"/>
      <c r="E13" s="91"/>
      <c r="F13" s="101"/>
      <c r="G13" s="102"/>
    </row>
    <row r="14" spans="1:7">
      <c r="D14" s="100"/>
      <c r="E14" s="91"/>
      <c r="F14" s="101"/>
      <c r="G14" s="102"/>
    </row>
    <row r="15" spans="1:7">
      <c r="D15" s="100"/>
      <c r="E15" s="91"/>
      <c r="F15" s="101"/>
      <c r="G15" s="102"/>
    </row>
    <row r="18" spans="1:8">
      <c r="A18" s="84" t="s">
        <v>310</v>
      </c>
      <c r="B18" s="92">
        <f>SUM(B2:B17)</f>
        <v>860</v>
      </c>
      <c r="C18" s="104"/>
      <c r="D18" s="84" t="s">
        <v>311</v>
      </c>
      <c r="E18" s="92">
        <f>SUM(E2:E17)</f>
        <v>976.12</v>
      </c>
      <c r="G18" s="84" t="s">
        <v>80</v>
      </c>
      <c r="H18" s="92">
        <f>E18-B18</f>
        <v>116.12</v>
      </c>
    </row>
    <row r="19" spans="1:8">
      <c r="E19" s="91"/>
      <c r="G19" s="84" t="s">
        <v>335</v>
      </c>
      <c r="H19" s="92">
        <f>17*7</f>
        <v>119</v>
      </c>
    </row>
    <row r="20" spans="1:8">
      <c r="E20" s="91"/>
    </row>
    <row r="21" spans="1:8">
      <c r="A21" s="84" t="s">
        <v>297</v>
      </c>
      <c r="B21" s="84" t="s">
        <v>300</v>
      </c>
      <c r="C21" s="84" t="s">
        <v>301</v>
      </c>
      <c r="D21" s="84" t="s">
        <v>71</v>
      </c>
      <c r="E21" s="84" t="s">
        <v>307</v>
      </c>
      <c r="F21" s="84" t="s">
        <v>308</v>
      </c>
    </row>
    <row r="22" spans="1:8">
      <c r="A22" s="35" t="s">
        <v>292</v>
      </c>
      <c r="B22" s="35">
        <v>200</v>
      </c>
      <c r="C22" s="35">
        <v>0</v>
      </c>
      <c r="D22" s="35">
        <f>B22+C22</f>
        <v>200</v>
      </c>
      <c r="E22" s="103">
        <f t="shared" ref="E22:E29" si="0">D22/D$31</f>
        <v>0.17543859649122806</v>
      </c>
      <c r="F22" s="91">
        <f>D22*0.2</f>
        <v>40</v>
      </c>
    </row>
    <row r="23" spans="1:8">
      <c r="A23" s="100" t="s">
        <v>298</v>
      </c>
      <c r="B23" s="35">
        <v>100</v>
      </c>
      <c r="C23" s="35">
        <v>75</v>
      </c>
      <c r="D23" s="35">
        <f t="shared" ref="D23:D29" si="1">B23+C23</f>
        <v>175</v>
      </c>
      <c r="E23" s="103">
        <f t="shared" si="0"/>
        <v>0.15350877192982457</v>
      </c>
      <c r="F23" s="91">
        <f t="shared" ref="F23:F29" si="2">D23*0.2</f>
        <v>35</v>
      </c>
    </row>
    <row r="24" spans="1:8">
      <c r="A24" s="100" t="s">
        <v>299</v>
      </c>
      <c r="B24" s="35">
        <v>25</v>
      </c>
      <c r="C24" s="35">
        <v>45</v>
      </c>
      <c r="D24" s="35">
        <f t="shared" si="1"/>
        <v>70</v>
      </c>
      <c r="E24" s="103">
        <f t="shared" si="0"/>
        <v>6.1403508771929821E-2</v>
      </c>
      <c r="F24" s="91">
        <f t="shared" si="2"/>
        <v>14</v>
      </c>
    </row>
    <row r="25" spans="1:8">
      <c r="A25" s="100" t="s">
        <v>302</v>
      </c>
      <c r="B25" s="35">
        <v>60</v>
      </c>
      <c r="C25" s="35">
        <v>105</v>
      </c>
      <c r="D25" s="35">
        <f t="shared" si="1"/>
        <v>165</v>
      </c>
      <c r="E25" s="103">
        <f t="shared" si="0"/>
        <v>0.14473684210526316</v>
      </c>
      <c r="F25" s="91">
        <f t="shared" si="2"/>
        <v>33</v>
      </c>
    </row>
    <row r="26" spans="1:8">
      <c r="A26" s="100" t="s">
        <v>303</v>
      </c>
      <c r="B26" s="35">
        <v>85</v>
      </c>
      <c r="C26" s="35">
        <v>75</v>
      </c>
      <c r="D26" s="35">
        <f t="shared" si="1"/>
        <v>160</v>
      </c>
      <c r="E26" s="103">
        <f t="shared" si="0"/>
        <v>0.14035087719298245</v>
      </c>
      <c r="F26" s="91">
        <f t="shared" si="2"/>
        <v>32</v>
      </c>
    </row>
    <row r="27" spans="1:8">
      <c r="A27" s="100" t="s">
        <v>304</v>
      </c>
      <c r="B27" s="35">
        <v>50</v>
      </c>
      <c r="C27" s="35">
        <v>90</v>
      </c>
      <c r="D27" s="35">
        <f t="shared" si="1"/>
        <v>140</v>
      </c>
      <c r="E27" s="103">
        <f t="shared" si="0"/>
        <v>0.12280701754385964</v>
      </c>
      <c r="F27" s="91">
        <f t="shared" si="2"/>
        <v>28</v>
      </c>
    </row>
    <row r="28" spans="1:8">
      <c r="A28" s="100" t="s">
        <v>305</v>
      </c>
      <c r="B28" s="35">
        <f>100</f>
        <v>100</v>
      </c>
      <c r="C28" s="35">
        <v>95</v>
      </c>
      <c r="D28" s="35">
        <f t="shared" si="1"/>
        <v>195</v>
      </c>
      <c r="E28" s="103">
        <f t="shared" si="0"/>
        <v>0.17105263157894737</v>
      </c>
      <c r="F28" s="91">
        <f t="shared" si="2"/>
        <v>39</v>
      </c>
    </row>
    <row r="29" spans="1:8">
      <c r="A29" s="100" t="s">
        <v>306</v>
      </c>
      <c r="B29" s="35">
        <v>5</v>
      </c>
      <c r="C29" s="35">
        <v>30</v>
      </c>
      <c r="D29" s="35">
        <f t="shared" si="1"/>
        <v>35</v>
      </c>
      <c r="E29" s="103">
        <f t="shared" si="0"/>
        <v>3.0701754385964911E-2</v>
      </c>
      <c r="F29" s="91">
        <f t="shared" si="2"/>
        <v>7</v>
      </c>
    </row>
    <row r="30" spans="1:8">
      <c r="A30" s="35"/>
      <c r="B30" s="35"/>
      <c r="C30" s="35"/>
      <c r="E30"/>
      <c r="F30"/>
    </row>
    <row r="31" spans="1:8">
      <c r="A31" s="100" t="s">
        <v>71</v>
      </c>
      <c r="B31" s="35"/>
      <c r="C31" s="35"/>
      <c r="D31" s="35">
        <f>SUM(D22:D29)</f>
        <v>1140</v>
      </c>
      <c r="E31" s="103">
        <f>SUM(E22:E29)</f>
        <v>1</v>
      </c>
      <c r="F31" s="91">
        <f>SUM(F22:F29)</f>
        <v>228</v>
      </c>
    </row>
    <row r="32" spans="1:8">
      <c r="F32" s="35"/>
      <c r="G32" s="35"/>
    </row>
    <row r="33" spans="1:9">
      <c r="F33" s="35"/>
      <c r="G33" s="35"/>
    </row>
    <row r="34" spans="1:9">
      <c r="F34" s="35"/>
      <c r="G34" s="35"/>
    </row>
    <row r="35" spans="1:9">
      <c r="B35" s="84" t="s">
        <v>328</v>
      </c>
      <c r="C35" s="84" t="s">
        <v>329</v>
      </c>
      <c r="D35" s="84" t="s">
        <v>333</v>
      </c>
      <c r="E35" s="84" t="s">
        <v>64</v>
      </c>
      <c r="F35" s="84" t="s">
        <v>334</v>
      </c>
      <c r="G35" s="84" t="s">
        <v>338</v>
      </c>
      <c r="H35" s="84" t="s">
        <v>336</v>
      </c>
    </row>
    <row r="36" spans="1:9">
      <c r="A36" s="106" t="s">
        <v>292</v>
      </c>
      <c r="B36" s="106"/>
      <c r="C36" s="35">
        <v>10</v>
      </c>
      <c r="D36" s="35">
        <v>1</v>
      </c>
      <c r="E36" s="91">
        <f>E8+F22</f>
        <v>63</v>
      </c>
      <c r="F36" s="35">
        <f>7</f>
        <v>7</v>
      </c>
      <c r="G36" s="35"/>
      <c r="H36" s="107">
        <f>F36+C36-E36+G36</f>
        <v>-46</v>
      </c>
      <c r="I36" s="100" t="s">
        <v>337</v>
      </c>
    </row>
    <row r="37" spans="1:9">
      <c r="A37" s="105" t="s">
        <v>325</v>
      </c>
      <c r="B37" s="106"/>
      <c r="C37" s="35">
        <v>10</v>
      </c>
      <c r="D37" s="35">
        <v>2</v>
      </c>
      <c r="F37" s="35">
        <f>7</f>
        <v>7</v>
      </c>
      <c r="G37" s="35"/>
      <c r="H37" s="107">
        <f t="shared" ref="H37:H56" si="3">F37+C37-E37+G37</f>
        <v>17</v>
      </c>
      <c r="I37" s="35" t="s">
        <v>344</v>
      </c>
    </row>
    <row r="38" spans="1:9">
      <c r="A38" s="105" t="s">
        <v>323</v>
      </c>
      <c r="B38" s="106">
        <v>10</v>
      </c>
      <c r="C38" s="35"/>
      <c r="D38" s="35">
        <v>3</v>
      </c>
      <c r="F38" s="35">
        <f>7</f>
        <v>7</v>
      </c>
      <c r="G38" s="35"/>
      <c r="H38" s="107">
        <f t="shared" si="3"/>
        <v>7</v>
      </c>
      <c r="I38" s="35" t="s">
        <v>344</v>
      </c>
    </row>
    <row r="39" spans="1:9">
      <c r="A39" s="106" t="s">
        <v>298</v>
      </c>
      <c r="B39" s="106">
        <v>10</v>
      </c>
      <c r="C39" s="35"/>
      <c r="D39" s="35">
        <v>4</v>
      </c>
      <c r="E39" s="91">
        <f>E9+F23</f>
        <v>70</v>
      </c>
      <c r="F39" s="35">
        <f>7</f>
        <v>7</v>
      </c>
      <c r="G39" s="35"/>
      <c r="H39" s="107">
        <f t="shared" si="3"/>
        <v>-63</v>
      </c>
      <c r="I39" s="100" t="s">
        <v>337</v>
      </c>
    </row>
    <row r="40" spans="1:9">
      <c r="A40" s="105" t="s">
        <v>330</v>
      </c>
      <c r="C40" s="35">
        <v>0</v>
      </c>
      <c r="D40" s="35">
        <v>5</v>
      </c>
      <c r="F40" s="35">
        <f>7</f>
        <v>7</v>
      </c>
      <c r="G40" s="35"/>
      <c r="H40" s="107">
        <f t="shared" si="3"/>
        <v>7</v>
      </c>
      <c r="I40" s="35" t="s">
        <v>344</v>
      </c>
    </row>
    <row r="41" spans="1:9">
      <c r="A41" s="105" t="s">
        <v>332</v>
      </c>
      <c r="C41" s="35">
        <v>0</v>
      </c>
      <c r="D41" s="35">
        <v>6</v>
      </c>
      <c r="F41" s="35">
        <f>7</f>
        <v>7</v>
      </c>
      <c r="G41" s="35"/>
      <c r="H41" s="107">
        <f t="shared" si="3"/>
        <v>7</v>
      </c>
      <c r="I41" s="109" t="s">
        <v>339</v>
      </c>
    </row>
    <row r="42" spans="1:9">
      <c r="A42" s="106" t="s">
        <v>322</v>
      </c>
      <c r="B42" s="106"/>
      <c r="C42" s="35">
        <v>10</v>
      </c>
      <c r="D42" s="35">
        <v>7</v>
      </c>
      <c r="E42" s="91">
        <f>E11+F24</f>
        <v>84</v>
      </c>
      <c r="F42" s="35">
        <f>7</f>
        <v>7</v>
      </c>
      <c r="G42" s="35"/>
      <c r="H42" s="107">
        <f t="shared" si="3"/>
        <v>-67</v>
      </c>
      <c r="I42" s="100" t="s">
        <v>337</v>
      </c>
    </row>
    <row r="43" spans="1:9">
      <c r="A43" s="105" t="s">
        <v>302</v>
      </c>
      <c r="B43" s="106"/>
      <c r="C43" s="35">
        <v>10</v>
      </c>
      <c r="D43" s="35">
        <v>8</v>
      </c>
      <c r="E43" s="91">
        <f>F25</f>
        <v>33</v>
      </c>
      <c r="F43" s="35">
        <f>7</f>
        <v>7</v>
      </c>
      <c r="G43" s="35"/>
      <c r="H43" s="107">
        <f t="shared" si="3"/>
        <v>-16</v>
      </c>
      <c r="I43" s="35" t="s">
        <v>343</v>
      </c>
    </row>
    <row r="44" spans="1:9">
      <c r="A44" s="105" t="s">
        <v>319</v>
      </c>
      <c r="B44" s="106"/>
      <c r="C44" s="35">
        <v>10</v>
      </c>
      <c r="D44" s="35">
        <v>9</v>
      </c>
      <c r="F44" s="35">
        <f>7</f>
        <v>7</v>
      </c>
      <c r="G44" s="35"/>
      <c r="H44" s="107">
        <f t="shared" si="3"/>
        <v>17</v>
      </c>
      <c r="I44" s="109" t="s">
        <v>339</v>
      </c>
    </row>
    <row r="45" spans="1:9">
      <c r="A45" s="105" t="s">
        <v>318</v>
      </c>
      <c r="B45" s="106"/>
      <c r="C45" s="35">
        <v>10</v>
      </c>
      <c r="D45" s="35">
        <v>10</v>
      </c>
      <c r="F45" s="35">
        <f>7</f>
        <v>7</v>
      </c>
      <c r="G45" s="35"/>
      <c r="H45" s="107">
        <f t="shared" si="3"/>
        <v>17</v>
      </c>
      <c r="I45" s="35" t="s">
        <v>343</v>
      </c>
    </row>
    <row r="46" spans="1:9">
      <c r="A46" s="105" t="s">
        <v>303</v>
      </c>
      <c r="B46" s="106">
        <v>10</v>
      </c>
      <c r="C46" s="35"/>
      <c r="D46" s="35">
        <v>11</v>
      </c>
      <c r="E46" s="91">
        <f>F26</f>
        <v>32</v>
      </c>
      <c r="F46" s="35">
        <f>7</f>
        <v>7</v>
      </c>
      <c r="G46" s="35"/>
      <c r="H46" s="108">
        <f t="shared" si="3"/>
        <v>-25</v>
      </c>
      <c r="I46" s="35" t="s">
        <v>340</v>
      </c>
    </row>
    <row r="47" spans="1:9">
      <c r="A47" s="105" t="s">
        <v>304</v>
      </c>
      <c r="B47" s="106"/>
      <c r="C47" s="35">
        <v>10</v>
      </c>
      <c r="D47" s="35">
        <v>12</v>
      </c>
      <c r="E47" s="91">
        <f>F27</f>
        <v>28</v>
      </c>
      <c r="F47" s="35">
        <f>7</f>
        <v>7</v>
      </c>
      <c r="G47" s="35"/>
      <c r="H47" s="107">
        <f t="shared" si="3"/>
        <v>-11</v>
      </c>
      <c r="I47" s="35" t="s">
        <v>243</v>
      </c>
    </row>
    <row r="48" spans="1:9">
      <c r="A48" s="105" t="s">
        <v>321</v>
      </c>
      <c r="B48" s="106"/>
      <c r="C48" s="35">
        <v>10</v>
      </c>
      <c r="D48" s="35">
        <v>13</v>
      </c>
      <c r="F48" s="35">
        <f>7</f>
        <v>7</v>
      </c>
      <c r="G48" s="35"/>
      <c r="H48" s="107">
        <f t="shared" si="3"/>
        <v>17</v>
      </c>
      <c r="I48" s="109" t="s">
        <v>339</v>
      </c>
    </row>
    <row r="49" spans="1:9">
      <c r="A49" s="105" t="s">
        <v>313</v>
      </c>
      <c r="C49" s="35">
        <v>0</v>
      </c>
      <c r="D49" s="35">
        <v>14</v>
      </c>
      <c r="E49" s="91">
        <f>E10</f>
        <v>29.369999999999997</v>
      </c>
      <c r="F49" s="35">
        <f>7</f>
        <v>7</v>
      </c>
      <c r="G49" s="35"/>
      <c r="H49" s="107">
        <f t="shared" si="3"/>
        <v>-22.369999999999997</v>
      </c>
      <c r="I49" s="35" t="s">
        <v>243</v>
      </c>
    </row>
    <row r="50" spans="1:9">
      <c r="A50" s="105" t="s">
        <v>305</v>
      </c>
      <c r="B50" s="106">
        <v>10</v>
      </c>
      <c r="C50" s="35"/>
      <c r="D50" s="35">
        <v>15</v>
      </c>
      <c r="E50" s="91">
        <f>F28</f>
        <v>39</v>
      </c>
      <c r="F50" s="35">
        <f>7</f>
        <v>7</v>
      </c>
      <c r="G50" s="35"/>
      <c r="H50" s="107">
        <f t="shared" si="3"/>
        <v>-32</v>
      </c>
      <c r="I50" s="100" t="s">
        <v>243</v>
      </c>
    </row>
    <row r="51" spans="1:9">
      <c r="A51" s="106" t="s">
        <v>306</v>
      </c>
      <c r="B51" s="106"/>
      <c r="C51" s="35">
        <v>10</v>
      </c>
      <c r="D51" s="35">
        <v>16</v>
      </c>
      <c r="E51" s="91">
        <f>F29</f>
        <v>7</v>
      </c>
      <c r="F51" s="35">
        <f>7</f>
        <v>7</v>
      </c>
      <c r="G51" s="35"/>
      <c r="H51" s="107">
        <f t="shared" si="3"/>
        <v>10</v>
      </c>
      <c r="I51" s="35" t="s">
        <v>344</v>
      </c>
    </row>
    <row r="52" spans="1:9">
      <c r="A52" s="106" t="s">
        <v>289</v>
      </c>
      <c r="B52" s="105"/>
      <c r="C52" s="35">
        <v>10</v>
      </c>
      <c r="D52" s="35">
        <v>17</v>
      </c>
      <c r="E52" s="91">
        <f>E6</f>
        <v>149.30000000000001</v>
      </c>
      <c r="F52" s="35">
        <f>7</f>
        <v>7</v>
      </c>
      <c r="G52" s="91">
        <v>12.5</v>
      </c>
      <c r="H52" s="107">
        <f t="shared" si="3"/>
        <v>-119.80000000000001</v>
      </c>
      <c r="I52" s="100" t="s">
        <v>337</v>
      </c>
    </row>
    <row r="53" spans="1:9">
      <c r="A53" s="105" t="s">
        <v>290</v>
      </c>
      <c r="B53" s="106"/>
      <c r="C53" s="35">
        <v>10</v>
      </c>
      <c r="E53" s="91">
        <f>E7</f>
        <v>79.95</v>
      </c>
      <c r="F53" s="91"/>
      <c r="G53" s="91"/>
      <c r="H53" s="107">
        <f t="shared" si="3"/>
        <v>-69.95</v>
      </c>
      <c r="I53" s="100" t="s">
        <v>337</v>
      </c>
    </row>
    <row r="54" spans="1:9">
      <c r="A54" s="106" t="s">
        <v>320</v>
      </c>
      <c r="B54" s="106"/>
      <c r="C54" s="35">
        <v>10</v>
      </c>
      <c r="F54" s="91"/>
      <c r="G54" s="91"/>
      <c r="H54" s="107">
        <f t="shared" si="3"/>
        <v>10</v>
      </c>
      <c r="I54" s="35" t="s">
        <v>344</v>
      </c>
    </row>
    <row r="55" spans="1:9">
      <c r="A55" s="105" t="s">
        <v>324</v>
      </c>
      <c r="B55" s="105"/>
      <c r="C55" s="35">
        <v>10</v>
      </c>
      <c r="F55" s="91"/>
      <c r="G55" s="91"/>
      <c r="H55" s="107">
        <f t="shared" si="3"/>
        <v>10</v>
      </c>
      <c r="I55" s="35" t="s">
        <v>341</v>
      </c>
    </row>
    <row r="56" spans="1:9">
      <c r="A56" s="105" t="s">
        <v>331</v>
      </c>
      <c r="C56" s="35">
        <v>0</v>
      </c>
      <c r="F56" s="91"/>
      <c r="G56" s="91"/>
      <c r="H56" s="107">
        <f t="shared" si="3"/>
        <v>0</v>
      </c>
      <c r="I56" s="35"/>
    </row>
    <row r="57" spans="1:9">
      <c r="G57" s="42"/>
      <c r="I57" s="35"/>
    </row>
    <row r="58" spans="1:9">
      <c r="F58" s="84" t="s">
        <v>71</v>
      </c>
      <c r="G58" s="84"/>
      <c r="H58" s="91">
        <f>SUM(H36:H56)</f>
        <v>-353.12</v>
      </c>
      <c r="I58" s="35"/>
    </row>
  </sheetData>
  <sheetProtection password="95B5" sheet="1" objects="1" scenarios="1"/>
  <sortState ref="A36:D56">
    <sortCondition ref="D36:D56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0.5703125" style="35" customWidth="1"/>
    <col min="2" max="2" width="9.140625" style="91"/>
    <col min="3" max="3" width="12.42578125" style="91" customWidth="1"/>
    <col min="4" max="4" width="10.85546875" style="91" customWidth="1"/>
    <col min="5" max="5" width="11.85546875" style="35" customWidth="1"/>
    <col min="6" max="16384" width="9.140625" style="35"/>
  </cols>
  <sheetData>
    <row r="1" spans="1:5" s="84" customFormat="1">
      <c r="A1" s="84" t="s">
        <v>149</v>
      </c>
      <c r="B1" s="92" t="s">
        <v>6</v>
      </c>
      <c r="C1" s="92" t="s">
        <v>64</v>
      </c>
      <c r="D1" s="92" t="s">
        <v>150</v>
      </c>
    </row>
    <row r="2" spans="1:5">
      <c r="A2" s="35" t="s">
        <v>148</v>
      </c>
      <c r="B2" s="91">
        <v>90</v>
      </c>
      <c r="C2" s="91">
        <f>52+5+39</f>
        <v>96</v>
      </c>
      <c r="D2" s="91">
        <f>B2-C2</f>
        <v>-6</v>
      </c>
      <c r="E2" s="86"/>
    </row>
    <row r="3" spans="1:5">
      <c r="A3" s="35" t="s">
        <v>176</v>
      </c>
      <c r="B3" s="91">
        <v>72</v>
      </c>
      <c r="C3" s="91">
        <v>45</v>
      </c>
      <c r="D3" s="91">
        <f>B3-C3</f>
        <v>27</v>
      </c>
    </row>
  </sheetData>
  <sheetProtection password="95B5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2012</vt:lpstr>
      <vt:lpstr>Marathon Challenge 2012</vt:lpstr>
      <vt:lpstr>Rotterdam 2012</vt:lpstr>
      <vt:lpstr>Thunder Run 2012</vt:lpstr>
      <vt:lpstr>RNR</vt:lpstr>
      <vt:lpstr>Other Events</vt:lpstr>
      <vt:lpstr>'2012'!Print_Area</vt:lpstr>
      <vt:lpstr>'Marathon Challenge 2012'!Print_Area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R&amp;ED</dc:creator>
  <cp:lastModifiedBy>Trev.Cook</cp:lastModifiedBy>
  <cp:lastPrinted>2013-03-14T15:43:28Z</cp:lastPrinted>
  <dcterms:created xsi:type="dcterms:W3CDTF">2000-07-19T10:20:00Z</dcterms:created>
  <dcterms:modified xsi:type="dcterms:W3CDTF">2014-03-14T14:18:16Z</dcterms:modified>
</cp:coreProperties>
</file>